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15600" windowHeight="11160" activeTab="1"/>
  </bookViews>
  <sheets>
    <sheet name="MEMÓRIA DE CALCULO" sheetId="1" r:id="rId1"/>
    <sheet name="PCO" sheetId="9" r:id="rId2"/>
    <sheet name="CFF" sheetId="12" r:id="rId3"/>
    <sheet name="CDM" sheetId="13" r:id="rId4"/>
    <sheet name="SEWER JET DESO" sheetId="2" r:id="rId5"/>
    <sheet name="SEWER JET ONE" sheetId="10" r:id="rId6"/>
    <sheet name="HIDROJATO DESO" sheetId="6" r:id="rId7"/>
    <sheet name="HIDROJATO ONE" sheetId="11" r:id="rId8"/>
    <sheet name="MÉDIA" sheetId="7" r:id="rId9"/>
    <sheet name="Planilha1" sheetId="15" r:id="rId10"/>
  </sheets>
  <externalReferences>
    <externalReference r:id="rId13"/>
    <externalReference r:id="rId14"/>
    <externalReference r:id="rId15"/>
  </externalReferences>
  <definedNames>
    <definedName name="_xlnm.Print_Area" localSheetId="3">'CDM'!$A$1:$N$48</definedName>
    <definedName name="_xlnm.Print_Area" localSheetId="2">'CFF'!$A$1:$O$20</definedName>
    <definedName name="_xlnm.Print_Area" localSheetId="6">'HIDROJATO DESO'!$A$1:$J$32</definedName>
    <definedName name="_xlnm.Print_Area" localSheetId="7">'HIDROJATO ONE'!$A$1:$J$32</definedName>
    <definedName name="_xlnm.Print_Area" localSheetId="8">'MÉDIA'!$A$1:$F$15</definedName>
    <definedName name="_xlnm.Print_Area" localSheetId="0">'MEMÓRIA DE CALCULO'!$A$1:$L$23</definedName>
    <definedName name="_xlnm.Print_Area" localSheetId="1">'PCO'!$A$1:$P$24</definedName>
    <definedName name="_xlnm.Print_Area" localSheetId="4">'SEWER JET DESO'!$A$1:$J$32</definedName>
    <definedName name="_xlnm.Print_Area" localSheetId="5">'SEWER JET ONE'!$A$1:$J$32</definedName>
    <definedName name="_xlnm.Print_Titles" localSheetId="0">'MEMÓRIA DE CALCULO'!$1:$5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USER</author>
  </authors>
  <commentList>
    <comment ref="I11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FOI CONSIDERADO STE PERCENTUAL, CONSIDERANDO EXISTIR O ITEM UR NO ORÇAMENTO, E QUE O MESMO SERÁ FISCALIZADO PELO </t>
        </r>
      </text>
    </comment>
  </commentList>
</comments>
</file>

<file path=xl/sharedStrings.xml><?xml version="1.0" encoding="utf-8"?>
<sst xmlns="http://schemas.openxmlformats.org/spreadsheetml/2006/main" count="606" uniqueCount="185">
  <si>
    <t>x</t>
  </si>
  <si>
    <t>=</t>
  </si>
  <si>
    <t>H</t>
  </si>
  <si>
    <t>TOTAL</t>
  </si>
  <si>
    <t>EQUIPAMENTO</t>
  </si>
  <si>
    <t>Por Dia</t>
  </si>
  <si>
    <t>Cotação</t>
  </si>
  <si>
    <t>1.0</t>
  </si>
  <si>
    <t>2.0</t>
  </si>
  <si>
    <t>ITEM</t>
  </si>
  <si>
    <t>REF.</t>
  </si>
  <si>
    <t>DESCRIÇÃO DOS SERVIÇOS</t>
  </si>
  <si>
    <t>UNID.</t>
  </si>
  <si>
    <t>QUANT.</t>
  </si>
  <si>
    <t>3.0</t>
  </si>
  <si>
    <t>QUANTIDADE TOTAL</t>
  </si>
  <si>
    <t>19.010.0025-C</t>
  </si>
  <si>
    <t>CUSTO DE UTILIZACAO DE EQUIPAMENTO COMBINADO DE JATO D'AGUA A ALTA PRESSAO COM SUCCAO POR ACAO DE VACUO(VACUO SEWER-JET),COM CAPACIDADE MINIMA DE ARMAZENAGEM DE 6,00M3 DE MATERIAL NO TANQUE,MANGUEIRAS DE CAPTACAO DE 4",PARALIMPEZA DE ESGOTAMENTO SANITARIO,INCLUSIVE EQUIPE DE OPERACAO,ABASTECIMENTO D'AGUA E TRANSPORTE DO MATERIAL REMOVIDO</t>
  </si>
  <si>
    <t>1.</t>
  </si>
  <si>
    <t>QUANTIDADE</t>
  </si>
  <si>
    <t>PERCENTUAL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</si>
  <si>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</si>
  <si>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</si>
  <si>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</si>
  <si>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</si>
  <si>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</si>
  <si>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</si>
  <si>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</si>
  <si>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</si>
  <si>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</si>
  <si>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1.2.6</t>
  </si>
  <si>
    <t>MEMÓRIA DE CALCULO</t>
  </si>
  <si>
    <t>ABASTECIMENTO DE ÁGUA</t>
  </si>
  <si>
    <t>TRANSPORTE DO MATERIAL REMOVIDO</t>
  </si>
  <si>
    <t>DESPEJO DO METERIAL</t>
  </si>
  <si>
    <t>1.2.7</t>
  </si>
  <si>
    <t>1.2.8</t>
  </si>
  <si>
    <t>OBRA:</t>
  </si>
  <si>
    <t>DIVERSOS BAIRROS DO MUNICÍPIO DE SÃO PEDRO DA ALDEIA  - SÃO PEDRO DA ALDEIA - RJ.</t>
  </si>
  <si>
    <t>LOCAL:</t>
  </si>
  <si>
    <t>VALOR UNIT.</t>
  </si>
  <si>
    <t>VALOR TOTAL</t>
  </si>
  <si>
    <t>PLANILHA DE CUSTO</t>
  </si>
  <si>
    <t>CONTRATAÇÃO DE MAQUINA E SERVIÇO DE DESOBSTRUÇÃO E MANUTENÇÃO DE REDE DE ESGOTO E SISTEMA DE DRENAGEM PLUVIAL</t>
  </si>
  <si>
    <t>VACUO SEWER-JET, COMPOSTO DE CHASSIS NOTOCO EQUIP.COMB.JATO D`AGUA ALTA PRES.C/VACUO, CAPTAC.MIN.ARMAZ.6,00M3,MANG.4" - Percentual=3,00%</t>
  </si>
  <si>
    <t>COTAÇÃO</t>
  </si>
  <si>
    <t>L</t>
  </si>
  <si>
    <t>M3</t>
  </si>
  <si>
    <t>DESCRIÇÃO</t>
  </si>
  <si>
    <t>*(3)  =  DESPEJO DE 6M3 (6.000L), 2X AO DIA (MANHÃ / TARDE).</t>
  </si>
  <si>
    <t>*(2)  =  NÃO CONSIDERADO CUSTO DE TRANSPORTE, POIS ESTE OCORRERÁ DENTRO DO EXPEDIENTE NORMAL DE TRABALHO, OU SEJA, DENTRO DAS 8 HORAS DE TRABALHO DIÁRIO;</t>
  </si>
  <si>
    <t>*(1)  =  UTILIZAÇÃO DE 6.000L DE ÁGUA, 2X AO DIA (MANHÃ / TARDE);</t>
  </si>
  <si>
    <t>CONSIDERAÇÕES GERAIS:</t>
  </si>
  <si>
    <t>2.2.5</t>
  </si>
  <si>
    <t>EQUIPAMENTO COMBINADO MODELO VÁCUO/ALTA PRESSÃO,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</t>
  </si>
  <si>
    <t>2.2.6</t>
  </si>
  <si>
    <t>2.2.7</t>
  </si>
  <si>
    <t>R$ VALOR TOTAL S/ BDI</t>
  </si>
  <si>
    <t>2.1.1</t>
  </si>
  <si>
    <t>2.2.2</t>
  </si>
  <si>
    <t>2.2.1</t>
  </si>
  <si>
    <t>2.2.3</t>
  </si>
  <si>
    <t>2.2</t>
  </si>
  <si>
    <t>2.2.8</t>
  </si>
  <si>
    <t>2.1</t>
  </si>
  <si>
    <t>2.1.2</t>
  </si>
  <si>
    <t>2.1.3</t>
  </si>
  <si>
    <t>2.2.4</t>
  </si>
  <si>
    <t>2.2.9</t>
  </si>
  <si>
    <t>CÓDIGO</t>
  </si>
  <si>
    <t>UND.</t>
  </si>
  <si>
    <t xml:space="preserve">VALOR UNIT. </t>
  </si>
  <si>
    <t xml:space="preserve">LOJAS </t>
  </si>
  <si>
    <t xml:space="preserve">VALOR DO ITEM </t>
  </si>
  <si>
    <t>TERRA PLENO</t>
  </si>
  <si>
    <t>1.2.9</t>
  </si>
  <si>
    <t>1.2.7    2.2.7</t>
  </si>
  <si>
    <t>1.2.9   2.2.9</t>
  </si>
  <si>
    <t>HTB RJ SERVIÇOS DE LUZ E ILUMINAÇÃO LTDA</t>
  </si>
  <si>
    <t>CÓD.</t>
  </si>
  <si>
    <t>DATA-BASE: JUNHO 2023 ONERADO</t>
  </si>
  <si>
    <t>19.010.0025-2</t>
  </si>
  <si>
    <t>ANALÍTICO DAS COMPOSIÇÕES – JUNHO/2023 - DESONERADO</t>
  </si>
  <si>
    <t>ANALÍTICO DAS COMPOSIÇÕES – JUNHO/2023 - ONERADO</t>
  </si>
  <si>
    <r>
      <rPr>
        <b/>
        <sz val="8"/>
        <rFont val="Arial Nova"/>
        <family val="2"/>
      </rPr>
      <t>ITEM</t>
    </r>
  </si>
  <si>
    <r>
      <rPr>
        <b/>
        <sz val="8"/>
        <rFont val="Arial Nova"/>
        <family val="2"/>
      </rPr>
      <t>CÓDIGO</t>
    </r>
  </si>
  <si>
    <r>
      <rPr>
        <b/>
        <sz val="8"/>
        <rFont val="Arial Nova"/>
        <family val="2"/>
      </rPr>
      <t>DESCRIÇÃO</t>
    </r>
  </si>
  <si>
    <r>
      <rPr>
        <b/>
        <sz val="8"/>
        <rFont val="Arial Nova"/>
        <family val="2"/>
      </rPr>
      <t>FONTE</t>
    </r>
  </si>
  <si>
    <r>
      <rPr>
        <b/>
        <sz val="8"/>
        <rFont val="Arial Nova"/>
        <family val="2"/>
      </rPr>
      <t>UND</t>
    </r>
  </si>
  <si>
    <r>
      <rPr>
        <b/>
        <sz val="8"/>
        <rFont val="Arial Nova"/>
        <family val="2"/>
      </rPr>
      <t>PREÇO
UNITÁRIO R$</t>
    </r>
  </si>
  <si>
    <r>
      <rPr>
        <sz val="8"/>
        <rFont val="Arial Nova"/>
        <family val="2"/>
      </rPr>
      <t>EMOP</t>
    </r>
  </si>
  <si>
    <r>
      <rPr>
        <sz val="8"/>
        <rFont val="Arial Nova"/>
        <family val="2"/>
      </rPr>
      <t>H</t>
    </r>
  </si>
  <si>
    <r>
      <rPr>
        <b/>
        <sz val="8"/>
        <rFont val="Arial Nova"/>
        <family val="2"/>
      </rPr>
      <t>MAO DE OBRA</t>
    </r>
  </si>
  <si>
    <r>
      <rPr>
        <b/>
        <sz val="8"/>
        <rFont val="Arial Nova"/>
        <family val="2"/>
      </rPr>
      <t>UNID</t>
    </r>
  </si>
  <si>
    <r>
      <rPr>
        <b/>
        <sz val="8"/>
        <rFont val="Arial Nova"/>
        <family val="2"/>
      </rPr>
      <t>PREÇO UNITÁRIO</t>
    </r>
  </si>
  <si>
    <r>
      <rPr>
        <b/>
        <sz val="8"/>
        <rFont val="Arial Nova"/>
        <family val="2"/>
      </rPr>
      <t>TOTAL</t>
    </r>
  </si>
  <si>
    <r>
      <rPr>
        <sz val="8"/>
        <rFont val="Arial Nova"/>
        <family val="2"/>
      </rPr>
      <t>MAO-DE-OBRA DE OPERADOR DE MAQUINAS AUX.(COMPRESSOR, ROLO COMPACTADOR LEVE...),INCLUSIVE ENCARGOS SOCIAIS - Percentual=3,00%</t>
    </r>
  </si>
  <si>
    <r>
      <rPr>
        <sz val="8"/>
        <rFont val="Arial Nova"/>
        <family val="2"/>
      </rPr>
      <t>MAO-DE-OBRA DE OPERADOR DE MAQUINA (TRATOR, ETC), INCLUSIVE ENCARGOS SOCIAIS - Percentual=3,00%</t>
    </r>
  </si>
  <si>
    <r>
      <rPr>
        <sz val="8"/>
        <rFont val="Arial Nova"/>
        <family val="2"/>
      </rPr>
      <t>MAO-DE-OBRA DE MOTORISTA DE CAMINHAO E CARRETA, INCLUSIVE ENCARGOS SOCIAIS - Percentual=3,00%</t>
    </r>
  </si>
  <si>
    <r>
      <rPr>
        <b/>
        <sz val="8"/>
        <rFont val="Arial Nova"/>
        <family val="2"/>
      </rPr>
      <t>TOTAL MAO DE OBRA:</t>
    </r>
  </si>
  <si>
    <r>
      <rPr>
        <b/>
        <sz val="8"/>
        <rFont val="Arial Nova"/>
        <family val="2"/>
      </rPr>
      <t>MATERIAL</t>
    </r>
  </si>
  <si>
    <r>
      <rPr>
        <sz val="8"/>
        <rFont val="Arial Nova"/>
        <family val="2"/>
      </rPr>
      <t>00218</t>
    </r>
  </si>
  <si>
    <r>
      <rPr>
        <sz val="8"/>
        <rFont val="Arial Nova"/>
        <family val="2"/>
      </rPr>
      <t>OLEO DIESEL COMBUSTIVEL COMUM, NA BOMBA</t>
    </r>
  </si>
  <si>
    <r>
      <rPr>
        <sz val="8"/>
        <rFont val="Arial Nova"/>
        <family val="2"/>
      </rPr>
      <t>L</t>
    </r>
  </si>
  <si>
    <r>
      <rPr>
        <sz val="8"/>
        <rFont val="Arial Nova"/>
        <family val="2"/>
      </rPr>
      <t>00220</t>
    </r>
  </si>
  <si>
    <r>
      <rPr>
        <sz val="8"/>
        <rFont val="Arial Nova"/>
        <family val="2"/>
      </rPr>
      <t>OLEO LUBRIFICANTE MINERAL MULTIVISCOSO,CLASSIFICACAO API CG-4, GRAU SAE 20W-40 - Percentual=50,00%</t>
    </r>
  </si>
  <si>
    <r>
      <rPr>
        <sz val="8"/>
        <rFont val="Arial Nova"/>
        <family val="2"/>
      </rPr>
      <t>00222</t>
    </r>
  </si>
  <si>
    <r>
      <rPr>
        <sz val="8"/>
        <rFont val="Arial Nova"/>
        <family val="2"/>
      </rPr>
      <t>GRAXA COMUM P/LUBRIFICACAO DE CHASSIS, EM TAMBORES DE 170KG</t>
    </r>
  </si>
  <si>
    <r>
      <rPr>
        <sz val="8"/>
        <rFont val="Arial Nova"/>
        <family val="2"/>
      </rPr>
      <t>KG</t>
    </r>
  </si>
  <si>
    <r>
      <rPr>
        <sz val="8"/>
        <rFont val="Arial Nova"/>
        <family val="2"/>
      </rPr>
      <t>CONJUNTO DE 06 PNEUS RADIAIS, 9.00-R20,14 LONAS</t>
    </r>
  </si>
  <si>
    <r>
      <rPr>
        <sz val="8"/>
        <rFont val="Arial Nova"/>
        <family val="2"/>
      </rPr>
      <t>UN</t>
    </r>
  </si>
  <si>
    <r>
      <rPr>
        <sz val="8"/>
        <rFont val="Arial Nova"/>
        <family val="2"/>
      </rPr>
      <t>01940</t>
    </r>
  </si>
  <si>
    <r>
      <rPr>
        <sz val="8"/>
        <rFont val="Arial Nova"/>
        <family val="2"/>
      </rPr>
      <t>SALARIO MINIMO MENSAL</t>
    </r>
  </si>
  <si>
    <r>
      <rPr>
        <sz val="8"/>
        <rFont val="Arial Nova"/>
        <family val="2"/>
      </rPr>
      <t>MES</t>
    </r>
  </si>
  <si>
    <r>
      <rPr>
        <b/>
        <sz val="8"/>
        <rFont val="Arial Nova"/>
        <family val="2"/>
      </rPr>
      <t>TOTAL MATERIAL:</t>
    </r>
  </si>
  <si>
    <r>
      <rPr>
        <b/>
        <sz val="8"/>
        <rFont val="Arial Nova"/>
        <family val="2"/>
      </rPr>
      <t>VALOR:</t>
    </r>
  </si>
  <si>
    <t>19.010.0025-5 - CUSTO  DE UTILIZACAO DE EQUIPAMENTO COMBINADO DE JATO D'AGUA A ALTA PRESSAO COM SUCCAO POR ACAO DE VACUO(VACUO SEWER-JET),COM CAPACIDADE MINIMA DE ARMAZENAGEM DE 6,00M3 DE MATERIAL NO TANQUE,MANGUEIRAS DE CAPTACAO DE 4",PARALIMPEZA DE ESGOTAMENTO SANITARIO,INCLUSIVE EQUIPE DE OPERAÇÃO, ABASTECIMENTO DE ÁGUA E TRANSPORTE DO MATERIAL REMOVIDO E DESPEJO.</t>
  </si>
  <si>
    <t xml:space="preserve">COTAÇÃO PARA MÉDIA DE PREÇO </t>
  </si>
  <si>
    <t>SUGA RÁPIDO LIMPEZAS INDUSTRIAIS LTDA</t>
  </si>
  <si>
    <t>R$ VALOR TOTAL C/ BDI: 14,02%</t>
  </si>
  <si>
    <r>
      <rPr>
        <sz val="8"/>
        <rFont val="Arial Nova"/>
        <family val="2"/>
      </rPr>
      <t>03549</t>
    </r>
  </si>
  <si>
    <t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t>
  </si>
  <si>
    <t>DESCRIÇÃO DO ITEM DE REFERÊNCIA</t>
  </si>
  <si>
    <t>DESCRIÇÃO ITEM COMPOSTO</t>
  </si>
  <si>
    <t>19.010.0025-05 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INCLUSIVE EQUIPE DE OPERAÇÃO, ABASTECIMENTO DE ÁGUA E TRANSPORTE DO MATERIAL REMOVIDO E DESPEJO.</t>
  </si>
  <si>
    <t>19.010.0025-05*</t>
  </si>
  <si>
    <t>19.010.0025-05* 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INCLUSIVE EQUIPE DE OPERAÇÃO, ABASTECIMENTO DE ÁGUA E TRANSPORTE DO MATERIAL REMOVIDO E DESPEJO.</t>
  </si>
  <si>
    <t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t>
  </si>
  <si>
    <t>19.010.0025-5*</t>
  </si>
  <si>
    <t>CRONOGRAMA FÍSICO FINANCEIRO</t>
  </si>
  <si>
    <t>SERVIÇO:</t>
  </si>
  <si>
    <t>Diversos bairros do municipio de São Pedro da Aldeia  - São Pedro da Aldeia - RJ.</t>
  </si>
  <si>
    <t>SERVIÇO</t>
  </si>
  <si>
    <t>1° Mês</t>
  </si>
  <si>
    <t>2° Mês</t>
  </si>
  <si>
    <t>3° Mês</t>
  </si>
  <si>
    <t>4° Mês</t>
  </si>
  <si>
    <t>5° Mês</t>
  </si>
  <si>
    <t>6° Mês</t>
  </si>
  <si>
    <t>7° Mês</t>
  </si>
  <si>
    <t>8° Mês</t>
  </si>
  <si>
    <t>9° Mês</t>
  </si>
  <si>
    <t>10° Mês</t>
  </si>
  <si>
    <t>11° Mês</t>
  </si>
  <si>
    <t>12° Mês</t>
  </si>
  <si>
    <t>% MÊS</t>
  </si>
  <si>
    <t>ACUMULADO MENSAL</t>
  </si>
  <si>
    <t>ACUMULADO PERCENTUAL</t>
  </si>
  <si>
    <t>FOI UTILIZADA A TÉCNICA "ARRED PARA 02 CASAS DECIMAIS PARA VALORES FINANCEIROS E 04 CASAS DECIMAIS PARA PERCENTUAIS</t>
  </si>
  <si>
    <t>CRONOGRAMA DE DESEMBOLSO MÁXIMO</t>
  </si>
  <si>
    <t>REFERÊNCIA</t>
  </si>
  <si>
    <t>TOTAL NO MÊS:</t>
  </si>
  <si>
    <t>% DO VALOR TOTAL:</t>
  </si>
  <si>
    <t>X . Taxa representativa das DESPESAS INDIRETAS, exceto tributos e despesas financeiras</t>
  </si>
  <si>
    <t>TIPO</t>
  </si>
  <si>
    <r>
      <t xml:space="preserve">ALÍQUOTA </t>
    </r>
    <r>
      <rPr>
        <b/>
        <sz val="10"/>
        <rFont val="Arial"/>
        <family val="2"/>
      </rPr>
      <t>(%)</t>
    </r>
  </si>
  <si>
    <r>
      <rPr>
        <b/>
        <sz val="10"/>
        <rFont val="Arial"/>
        <family val="2"/>
      </rPr>
      <t>X.1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Administração Central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</si>
  <si>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rFont val="Arial"/>
        <family val="2"/>
      </rPr>
      <t>X.2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Seguro e Garantia</t>
    </r>
  </si>
  <si>
    <r>
      <rPr>
        <b/>
        <sz val="10"/>
        <rFont val="Arial"/>
        <family val="2"/>
      </rPr>
      <t>X.3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Risco e Imprevistos</t>
    </r>
  </si>
  <si>
    <t>X.3 - Mobilização e Desmobilização</t>
  </si>
  <si>
    <t>X =</t>
  </si>
  <si>
    <t>Y . Taxa representativa das DESPESAS FINANCEIRAS</t>
  </si>
  <si>
    <r>
      <rPr>
        <b/>
        <sz val="10"/>
        <rFont val="Arial"/>
        <family val="2"/>
      </rPr>
      <t>Y.1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Despesas Financeiras</t>
    </r>
    <r>
      <rPr>
        <sz val="11"/>
        <color theme="1"/>
        <rFont val="Calibri"/>
        <family val="2"/>
        <scheme val="minor"/>
      </rPr>
      <t xml:space="preserve"> </t>
    </r>
  </si>
  <si>
    <t>Y =</t>
  </si>
  <si>
    <r>
      <rPr>
        <b/>
        <sz val="10"/>
        <rFont val="Arial"/>
        <family val="2"/>
      </rPr>
      <t>Z.1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Lucro Presumido</t>
    </r>
  </si>
  <si>
    <t>Z =</t>
  </si>
  <si>
    <t>I . Taxa representativa da incidência dos TRIBUTOS ( sobre o FATURAMENTO da empresa )</t>
  </si>
  <si>
    <r>
      <rPr>
        <b/>
        <sz val="10"/>
        <rFont val="Arial"/>
        <family val="2"/>
      </rPr>
      <t>I.1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ISSQN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Imposto Sobre Serviços de Qualquer Natureza</t>
    </r>
    <r>
      <rPr>
        <sz val="11"/>
        <color theme="1"/>
        <rFont val="Calibri"/>
        <family val="2"/>
        <scheme val="minor"/>
      </rPr>
      <t xml:space="preserve"> - Municipal</t>
    </r>
  </si>
  <si>
    <r>
      <rPr>
        <b/>
        <sz val="10"/>
        <rFont val="Arial"/>
        <family val="2"/>
      </rPr>
      <t>I.2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COFINS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Contribuição para o Financiamento da Seguridade Social</t>
    </r>
    <r>
      <rPr>
        <sz val="11"/>
        <color theme="1"/>
        <rFont val="Calibri"/>
        <family val="2"/>
        <scheme val="minor"/>
      </rPr>
      <t xml:space="preserve"> - Federal - (Lei Nº 12.375/2010) Acordão Nº 2622/2013</t>
    </r>
  </si>
  <si>
    <r>
      <rPr>
        <b/>
        <sz val="10"/>
        <rFont val="Arial"/>
        <family val="2"/>
      </rPr>
      <t>I.3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PIS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Programa de Integração Social</t>
    </r>
    <r>
      <rPr>
        <sz val="11"/>
        <color theme="1"/>
        <rFont val="Calibri"/>
        <family val="2"/>
        <scheme val="minor"/>
      </rPr>
      <t xml:space="preserve"> - Federal - (Lei Nº 12.375/2010) Acordão Nº 2622/2013</t>
    </r>
  </si>
  <si>
    <r>
      <rPr>
        <b/>
        <sz val="10"/>
        <rFont val="Arial"/>
        <family val="2"/>
      </rPr>
      <t>I.4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CPRB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Contribuição Previdenciária sobre Receita Bruta</t>
    </r>
    <r>
      <rPr>
        <sz val="11"/>
        <color theme="1"/>
        <rFont val="Calibri"/>
        <family val="2"/>
        <scheme val="minor"/>
      </rPr>
      <t xml:space="preserve"> - Federal - Lei Nº 13.161 de 31 de agosto de 2015</t>
    </r>
  </si>
  <si>
    <t>I.5 - CPP - Contribuição Patronal Previdenciária - Federal - Lei Nº 13.161 de 31 de agosto de 2015</t>
  </si>
  <si>
    <t>I =</t>
  </si>
  <si>
    <t>Benefício e Despesas Indiretas (B.D.I.)</t>
  </si>
  <si>
    <t>B.D.I.  =</t>
  </si>
  <si>
    <r>
      <t>ç</t>
    </r>
    <r>
      <rPr>
        <sz val="8"/>
        <rFont val="Arial"/>
        <family val="2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Fórmula do BDI</t>
    </r>
  </si>
  <si>
    <r>
      <t xml:space="preserve">X </t>
    </r>
    <r>
      <rPr>
        <sz val="11"/>
        <rFont val="Arial"/>
        <family val="2"/>
      </rPr>
      <t xml:space="preserve">é a Taxa somatória das </t>
    </r>
    <r>
      <rPr>
        <b/>
        <sz val="11"/>
        <rFont val="Arial"/>
        <family val="2"/>
      </rPr>
      <t>DESPESAS INDIRETAS</t>
    </r>
    <r>
      <rPr>
        <sz val="11"/>
        <rFont val="Arial"/>
        <family val="2"/>
      </rPr>
      <t>, exceto tributos e despesas financeiras;</t>
    </r>
  </si>
  <si>
    <r>
      <t xml:space="preserve">Y </t>
    </r>
    <r>
      <rPr>
        <sz val="11"/>
        <rFont val="Arial"/>
        <family val="2"/>
      </rPr>
      <t xml:space="preserve">é a Taxa representativa das </t>
    </r>
    <r>
      <rPr>
        <b/>
        <sz val="11"/>
        <rFont val="Arial"/>
        <family val="2"/>
      </rPr>
      <t>DESPESAS FINANCEIRAS</t>
    </r>
    <r>
      <rPr>
        <sz val="11"/>
        <rFont val="Arial"/>
        <family val="2"/>
      </rPr>
      <t>;</t>
    </r>
  </si>
  <si>
    <r>
      <t xml:space="preserve">Z </t>
    </r>
    <r>
      <rPr>
        <sz val="11"/>
        <rFont val="Arial"/>
        <family val="2"/>
      </rPr>
      <t xml:space="preserve">é a Taxa representativa do </t>
    </r>
    <r>
      <rPr>
        <b/>
        <sz val="11"/>
        <rFont val="Arial"/>
        <family val="2"/>
      </rPr>
      <t>LUCRO</t>
    </r>
    <r>
      <rPr>
        <sz val="11"/>
        <rFont val="Arial"/>
        <family val="2"/>
      </rPr>
      <t>;</t>
    </r>
  </si>
  <si>
    <r>
      <t xml:space="preserve">I </t>
    </r>
    <r>
      <rPr>
        <sz val="11"/>
        <rFont val="Arial"/>
        <family val="2"/>
      </rPr>
      <t xml:space="preserve">é a Taxa representativa dos </t>
    </r>
    <r>
      <rPr>
        <b/>
        <sz val="11"/>
        <rFont val="Arial"/>
        <family val="2"/>
      </rPr>
      <t>IMPOSTOS</t>
    </r>
    <r>
      <rPr>
        <sz val="11"/>
        <rFont val="Arial"/>
        <family val="2"/>
      </rPr>
      <t>.</t>
    </r>
  </si>
  <si>
    <t>OBS.: As alíquotas praticadas nesse cálculo estão menores que os valores mínimos dos parametros das novas determinações do TCU (Acórdão 2622/2013 – TCU – Plenário), pois são alíquotas praticadas na região .</t>
  </si>
  <si>
    <r>
      <t xml:space="preserve">Tipo de Obra - </t>
    </r>
    <r>
      <rPr>
        <b/>
        <sz val="12"/>
        <color rgb="FFFF0000"/>
        <rFont val="Arial"/>
        <family val="2"/>
      </rPr>
      <t>"LOCAÇÃO DE EQUIPAMENTOS"</t>
    </r>
  </si>
  <si>
    <r>
      <rPr>
        <b/>
        <sz val="16"/>
        <color rgb="FF0070C0"/>
        <rFont val="Arial"/>
        <family val="2"/>
      </rPr>
      <t xml:space="preserve">COMPOSIÇÃO DO B.D.I  - </t>
    </r>
    <r>
      <rPr>
        <b/>
        <u val="single"/>
        <sz val="18"/>
        <color indexed="10"/>
        <rFont val="Arial"/>
        <family val="2"/>
      </rPr>
      <t>ONERADO</t>
    </r>
    <r>
      <rPr>
        <b/>
        <sz val="12"/>
        <color rgb="FF0070C0"/>
        <rFont val="Arial"/>
        <family val="2"/>
      </rPr>
      <t xml:space="preserve"> - Lei 12.844/13</t>
    </r>
  </si>
  <si>
    <r>
      <rPr>
        <b/>
        <sz val="11"/>
        <rFont val="Arial"/>
        <family val="2"/>
      </rPr>
      <t>B.D.I.</t>
    </r>
    <r>
      <rPr>
        <b/>
        <sz val="10"/>
        <rFont val="Arial"/>
        <family val="2"/>
      </rPr>
      <t xml:space="preserve"> </t>
    </r>
    <r>
      <rPr>
        <b/>
        <u val="single"/>
        <sz val="16"/>
        <color rgb="FFFF0000"/>
        <rFont val="Arial"/>
        <family val="2"/>
      </rPr>
      <t>ONERADO</t>
    </r>
    <r>
      <rPr>
        <b/>
        <sz val="8"/>
        <rFont val="Arial"/>
        <family val="2"/>
      </rPr>
      <t xml:space="preserve"> =</t>
    </r>
  </si>
  <si>
    <t>VALOR UNIT. C/ BDI: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</si>
</sst>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&quot;R$&quot;\ #,##0.000000"/>
    <numFmt numFmtId="167" formatCode="#,##0.00\ &quot; Horas&quot;"/>
    <numFmt numFmtId="168" formatCode="#,##0.00\ &quot;Horas / Dias&quot;"/>
    <numFmt numFmtId="169" formatCode="#,##0.00\ &quot;Dias da Semana&quot;"/>
    <numFmt numFmtId="170" formatCode="#,##0.00\ &quot; Horas Semanais&quot;"/>
    <numFmt numFmtId="171" formatCode="#,##0.00\ &quot; Horas Mensais&quot;"/>
    <numFmt numFmtId="172" formatCode="#,##0.00\ &quot;Semanas&quot;"/>
    <numFmt numFmtId="173" formatCode="#,##0.00\ "/>
    <numFmt numFmtId="174" formatCode="#,##0.00\ &quot;Meses&quot;"/>
    <numFmt numFmtId="175" formatCode="#,##0.00\ &quot; H/Útil&quot;"/>
    <numFmt numFmtId="176" formatCode="&quot;R$&quot;\ #,##0.00"/>
    <numFmt numFmtId="177" formatCode="#,##0.00000000"/>
    <numFmt numFmtId="178" formatCode="#,##0.0000"/>
    <numFmt numFmtId="179" formatCode="0.00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ova"/>
      <family val="2"/>
    </font>
    <font>
      <sz val="11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 Nova"/>
      <family val="2"/>
    </font>
    <font>
      <sz val="8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name val="Arial Nova"/>
      <family val="2"/>
    </font>
    <font>
      <b/>
      <sz val="10"/>
      <color theme="1"/>
      <name val="Arial Nova"/>
      <family val="2"/>
    </font>
    <font>
      <b/>
      <sz val="9"/>
      <color theme="1"/>
      <name val="Arial Nov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ourier New"/>
      <family val="3"/>
    </font>
    <font>
      <sz val="8"/>
      <color theme="1"/>
      <name val="Arial Nova"/>
      <family val="2"/>
    </font>
    <font>
      <b/>
      <sz val="8"/>
      <color rgb="FF000000"/>
      <name val="Arial Nova"/>
      <family val="2"/>
    </font>
    <font>
      <b/>
      <sz val="8"/>
      <name val="Arial Nova"/>
      <family val="2"/>
    </font>
    <font>
      <sz val="8"/>
      <color rgb="FF000000"/>
      <name val="Arial Nova"/>
      <family val="2"/>
    </font>
    <font>
      <sz val="8"/>
      <name val="Arial Nova"/>
      <family val="2"/>
    </font>
    <font>
      <sz val="8"/>
      <color rgb="FFC00000"/>
      <name val="Arial Nova"/>
      <family val="2"/>
    </font>
    <font>
      <b/>
      <sz val="8"/>
      <color theme="1"/>
      <name val="Arial Nova"/>
      <family val="2"/>
    </font>
    <font>
      <b/>
      <u val="single"/>
      <sz val="8"/>
      <color theme="1"/>
      <name val="Arial Nova"/>
      <family val="2"/>
    </font>
    <font>
      <b/>
      <sz val="10"/>
      <name val="Arial Nova"/>
      <family val="2"/>
    </font>
    <font>
      <b/>
      <sz val="10"/>
      <color rgb="FF000000"/>
      <name val="Arial Nov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1"/>
      <name val="Arial Nova"/>
      <family val="2"/>
    </font>
    <font>
      <sz val="5"/>
      <color indexed="12"/>
      <name val="Arial"/>
      <family val="2"/>
    </font>
    <font>
      <b/>
      <sz val="18"/>
      <color rgb="FF0070C0"/>
      <name val="Arial"/>
      <family val="2"/>
    </font>
    <font>
      <sz val="18"/>
      <color rgb="FF0070C0"/>
      <name val="Arial"/>
      <family val="2"/>
    </font>
    <font>
      <b/>
      <sz val="16"/>
      <color indexed="12"/>
      <name val="Arial"/>
      <family val="2"/>
    </font>
    <font>
      <b/>
      <sz val="16"/>
      <color rgb="FF0070C0"/>
      <name val="Arial"/>
      <family val="2"/>
    </font>
    <font>
      <b/>
      <u val="single"/>
      <sz val="18"/>
      <color indexed="10"/>
      <name val="Arial"/>
      <family val="2"/>
    </font>
    <font>
      <b/>
      <sz val="12"/>
      <color rgb="FF0070C0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sz val="10"/>
      <name val="Wingdings"/>
      <family val="2"/>
    </font>
    <font>
      <sz val="10"/>
      <name val="Calibri"/>
      <family val="2"/>
      <scheme val="minor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color rgb="FFFF0000"/>
      <name val="Arial"/>
      <family val="2"/>
    </font>
    <font>
      <sz val="9"/>
      <name val="Cambria"/>
      <family val="1"/>
    </font>
    <font>
      <b/>
      <sz val="9"/>
      <name val="Segoe UI"/>
      <family val="2"/>
    </font>
    <font>
      <sz val="9"/>
      <name val="Segoe UI"/>
      <family val="2"/>
    </font>
    <font>
      <sz val="8"/>
      <name val="Calibri"/>
      <family val="2"/>
      <scheme val="minor"/>
    </font>
    <font>
      <sz val="20"/>
      <color theme="1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5"/>
      <color theme="1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/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/>
      <right style="medium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/>
      <top style="medium"/>
      <bottom style="medium"/>
    </border>
    <border>
      <left style="thin"/>
      <right style="medium"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6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/>
    <xf numFmtId="0" fontId="24" fillId="0" borderId="12" xfId="59" applyFont="1" applyBorder="1" applyAlignment="1">
      <alignment horizontal="center" vertical="center"/>
      <protection/>
    </xf>
    <xf numFmtId="0" fontId="22" fillId="33" borderId="13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0" fontId="16" fillId="0" borderId="11" xfId="0" applyFont="1" applyBorder="1"/>
    <xf numFmtId="0" fontId="16" fillId="0" borderId="17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/>
    <xf numFmtId="0" fontId="16" fillId="0" borderId="19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44" fontId="0" fillId="0" borderId="0" xfId="74" applyFont="1"/>
    <xf numFmtId="44" fontId="0" fillId="0" borderId="0" xfId="0" applyNumberFormat="1"/>
    <xf numFmtId="0" fontId="16" fillId="0" borderId="1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4" fontId="16" fillId="0" borderId="17" xfId="74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44" fontId="16" fillId="0" borderId="0" xfId="74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4" fontId="16" fillId="0" borderId="22" xfId="74" applyFont="1" applyBorder="1" applyAlignment="1">
      <alignment horizontal="center" vertical="center"/>
    </xf>
    <xf numFmtId="44" fontId="16" fillId="0" borderId="23" xfId="74" applyFont="1" applyBorder="1" applyAlignment="1">
      <alignment vertical="center"/>
    </xf>
    <xf numFmtId="0" fontId="0" fillId="0" borderId="24" xfId="0" applyBorder="1" applyAlignment="1">
      <alignment vertical="center"/>
    </xf>
    <xf numFmtId="44" fontId="25" fillId="35" borderId="23" xfId="74" applyFont="1" applyFill="1" applyBorder="1" applyAlignment="1">
      <alignment vertical="center"/>
    </xf>
    <xf numFmtId="44" fontId="16" fillId="33" borderId="23" xfId="74" applyFont="1" applyFill="1" applyBorder="1" applyAlignment="1">
      <alignment vertical="center"/>
    </xf>
    <xf numFmtId="0" fontId="16" fillId="33" borderId="25" xfId="0" applyFont="1" applyFill="1" applyBorder="1" applyAlignment="1">
      <alignment horizontal="center" vertical="center" wrapText="1"/>
    </xf>
    <xf numFmtId="44" fontId="16" fillId="0" borderId="13" xfId="74" applyFont="1" applyBorder="1" applyAlignment="1">
      <alignment vertical="center"/>
    </xf>
    <xf numFmtId="44" fontId="16" fillId="0" borderId="0" xfId="74" applyFont="1" applyAlignment="1">
      <alignment vertical="center"/>
    </xf>
    <xf numFmtId="0" fontId="1" fillId="0" borderId="0" xfId="75">
      <alignment/>
      <protection/>
    </xf>
    <xf numFmtId="2" fontId="28" fillId="0" borderId="23" xfId="6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75" fontId="20" fillId="33" borderId="0" xfId="0" applyNumberFormat="1" applyFont="1" applyFill="1" applyAlignment="1">
      <alignment horizontal="left" vertical="center" wrapText="1"/>
    </xf>
    <xf numFmtId="167" fontId="20" fillId="33" borderId="0" xfId="0" applyNumberFormat="1" applyFont="1" applyFill="1" applyAlignment="1">
      <alignment horizontal="left" vertical="center" wrapText="1"/>
    </xf>
    <xf numFmtId="168" fontId="20" fillId="33" borderId="0" xfId="0" applyNumberFormat="1" applyFont="1" applyFill="1" applyAlignment="1">
      <alignment horizontal="center" vertical="center" wrapText="1"/>
    </xf>
    <xf numFmtId="169" fontId="20" fillId="33" borderId="0" xfId="0" applyNumberFormat="1" applyFont="1" applyFill="1" applyAlignment="1">
      <alignment horizontal="center" vertical="center" wrapText="1"/>
    </xf>
    <xf numFmtId="173" fontId="20" fillId="33" borderId="0" xfId="0" applyNumberFormat="1" applyFont="1" applyFill="1" applyAlignment="1">
      <alignment horizontal="left" vertical="center" wrapText="1"/>
    </xf>
    <xf numFmtId="170" fontId="20" fillId="33" borderId="0" xfId="0" applyNumberFormat="1" applyFont="1" applyFill="1" applyAlignment="1">
      <alignment horizontal="left" vertical="center" wrapText="1"/>
    </xf>
    <xf numFmtId="172" fontId="20" fillId="33" borderId="0" xfId="0" applyNumberFormat="1" applyFont="1" applyFill="1" applyAlignment="1">
      <alignment horizontal="center" vertical="center" wrapText="1"/>
    </xf>
    <xf numFmtId="4" fontId="20" fillId="33" borderId="0" xfId="0" applyNumberFormat="1" applyFont="1" applyFill="1" applyAlignment="1">
      <alignment horizontal="left" vertical="center" wrapText="1"/>
    </xf>
    <xf numFmtId="171" fontId="20" fillId="33" borderId="0" xfId="0" applyNumberFormat="1" applyFont="1" applyFill="1" applyAlignment="1">
      <alignment horizontal="left" vertical="center" wrapText="1"/>
    </xf>
    <xf numFmtId="174" fontId="20" fillId="33" borderId="0" xfId="0" applyNumberFormat="1" applyFont="1" applyFill="1" applyAlignment="1">
      <alignment horizontal="center" vertical="center" wrapText="1"/>
    </xf>
    <xf numFmtId="0" fontId="16" fillId="34" borderId="26" xfId="0" applyFont="1" applyFill="1" applyBorder="1"/>
    <xf numFmtId="0" fontId="22" fillId="33" borderId="0" xfId="0" applyFont="1" applyFill="1" applyAlignment="1">
      <alignment vertical="center"/>
    </xf>
    <xf numFmtId="0" fontId="24" fillId="33" borderId="12" xfId="59" applyFont="1" applyFill="1" applyBorder="1" applyAlignment="1">
      <alignment horizontal="center" vertical="center"/>
      <protection/>
    </xf>
    <xf numFmtId="0" fontId="22" fillId="33" borderId="20" xfId="0" applyFont="1" applyFill="1" applyBorder="1" applyAlignment="1">
      <alignment vertical="center"/>
    </xf>
    <xf numFmtId="0" fontId="16" fillId="33" borderId="0" xfId="0" applyFont="1" applyFill="1"/>
    <xf numFmtId="0" fontId="16" fillId="33" borderId="0" xfId="0" applyFont="1" applyFill="1" applyAlignment="1">
      <alignment horizontal="center" vertical="center"/>
    </xf>
    <xf numFmtId="0" fontId="16" fillId="33" borderId="15" xfId="0" applyFont="1" applyFill="1" applyBorder="1"/>
    <xf numFmtId="0" fontId="16" fillId="33" borderId="16" xfId="0" applyFont="1" applyFill="1" applyBorder="1"/>
    <xf numFmtId="0" fontId="16" fillId="33" borderId="16" xfId="0" applyFont="1" applyFill="1" applyBorder="1" applyAlignment="1">
      <alignment horizontal="center" vertical="center"/>
    </xf>
    <xf numFmtId="0" fontId="16" fillId="33" borderId="26" xfId="0" applyFont="1" applyFill="1" applyBorder="1"/>
    <xf numFmtId="44" fontId="23" fillId="34" borderId="26" xfId="74" applyFont="1" applyFill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27" xfId="0" applyNumberFormat="1" applyFont="1" applyFill="1" applyBorder="1" applyAlignment="1">
      <alignment horizontal="center" vertical="center"/>
    </xf>
    <xf numFmtId="4" fontId="16" fillId="33" borderId="27" xfId="0" applyNumberFormat="1" applyFont="1" applyFill="1" applyBorder="1" applyAlignment="1">
      <alignment vertical="center"/>
    </xf>
    <xf numFmtId="4" fontId="16" fillId="33" borderId="0" xfId="0" applyNumberFormat="1" applyFont="1" applyFill="1" applyAlignment="1">
      <alignment horizontal="center" vertical="center"/>
    </xf>
    <xf numFmtId="4" fontId="16" fillId="33" borderId="0" xfId="0" applyNumberFormat="1" applyFont="1" applyFill="1" applyAlignment="1">
      <alignment horizontal="left" vertical="center"/>
    </xf>
    <xf numFmtId="4" fontId="16" fillId="33" borderId="0" xfId="0" applyNumberFormat="1" applyFont="1" applyFill="1" applyAlignment="1">
      <alignment vertical="center"/>
    </xf>
    <xf numFmtId="4" fontId="16" fillId="33" borderId="28" xfId="0" applyNumberFormat="1" applyFont="1" applyFill="1" applyBorder="1" applyAlignment="1">
      <alignment horizontal="left" vertical="center"/>
    </xf>
    <xf numFmtId="4" fontId="16" fillId="33" borderId="28" xfId="0" applyNumberFormat="1" applyFont="1" applyFill="1" applyBorder="1" applyAlignment="1">
      <alignment horizontal="center" vertical="center"/>
    </xf>
    <xf numFmtId="4" fontId="16" fillId="33" borderId="29" xfId="0" applyNumberFormat="1" applyFont="1" applyFill="1" applyBorder="1" applyAlignment="1">
      <alignment horizontal="center" vertical="center"/>
    </xf>
    <xf numFmtId="175" fontId="20" fillId="33" borderId="27" xfId="0" applyNumberFormat="1" applyFont="1" applyFill="1" applyBorder="1" applyAlignment="1">
      <alignment horizontal="left" vertical="center" wrapText="1"/>
    </xf>
    <xf numFmtId="0" fontId="16" fillId="33" borderId="27" xfId="0" applyFont="1" applyFill="1" applyBorder="1"/>
    <xf numFmtId="0" fontId="16" fillId="33" borderId="27" xfId="0" applyFont="1" applyFill="1" applyBorder="1" applyAlignment="1">
      <alignment horizontal="center" vertical="center"/>
    </xf>
    <xf numFmtId="4" fontId="16" fillId="33" borderId="30" xfId="0" applyNumberFormat="1" applyFont="1" applyFill="1" applyBorder="1" applyAlignment="1">
      <alignment vertical="center"/>
    </xf>
    <xf numFmtId="4" fontId="16" fillId="33" borderId="31" xfId="0" applyNumberFormat="1" applyFont="1" applyFill="1" applyBorder="1" applyAlignment="1">
      <alignment horizontal="center" vertical="center"/>
    </xf>
    <xf numFmtId="4" fontId="16" fillId="33" borderId="32" xfId="0" applyNumberFormat="1" applyFont="1" applyFill="1" applyBorder="1" applyAlignment="1">
      <alignment horizontal="left" vertical="center"/>
    </xf>
    <xf numFmtId="4" fontId="16" fillId="33" borderId="31" xfId="0" applyNumberFormat="1" applyFont="1" applyFill="1" applyBorder="1" applyAlignment="1">
      <alignment horizontal="left" vertical="center"/>
    </xf>
    <xf numFmtId="173" fontId="20" fillId="33" borderId="32" xfId="0" applyNumberFormat="1" applyFont="1" applyFill="1" applyBorder="1" applyAlignment="1">
      <alignment horizontal="left" vertical="center" wrapText="1"/>
    </xf>
    <xf numFmtId="4" fontId="20" fillId="33" borderId="32" xfId="0" applyNumberFormat="1" applyFont="1" applyFill="1" applyBorder="1" applyAlignment="1">
      <alignment horizontal="left" vertical="center" wrapText="1"/>
    </xf>
    <xf numFmtId="4" fontId="16" fillId="33" borderId="25" xfId="0" applyNumberFormat="1" applyFont="1" applyFill="1" applyBorder="1" applyAlignment="1">
      <alignment horizontal="left" vertical="center"/>
    </xf>
    <xf numFmtId="171" fontId="20" fillId="33" borderId="28" xfId="0" applyNumberFormat="1" applyFont="1" applyFill="1" applyBorder="1" applyAlignment="1">
      <alignment horizontal="left" vertical="center" wrapText="1"/>
    </xf>
    <xf numFmtId="174" fontId="20" fillId="33" borderId="28" xfId="0" applyNumberFormat="1" applyFont="1" applyFill="1" applyBorder="1" applyAlignment="1">
      <alignment horizontal="center" vertical="center" wrapText="1"/>
    </xf>
    <xf numFmtId="4" fontId="16" fillId="33" borderId="33" xfId="0" applyNumberFormat="1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center" vertical="center"/>
    </xf>
    <xf numFmtId="4" fontId="16" fillId="33" borderId="34" xfId="0" applyNumberFormat="1" applyFont="1" applyFill="1" applyBorder="1" applyAlignment="1">
      <alignment horizontal="left" vertical="center"/>
    </xf>
    <xf numFmtId="171" fontId="20" fillId="33" borderId="13" xfId="0" applyNumberFormat="1" applyFont="1" applyFill="1" applyBorder="1" applyAlignment="1">
      <alignment horizontal="left" vertical="center" wrapText="1"/>
    </xf>
    <xf numFmtId="4" fontId="16" fillId="33" borderId="13" xfId="0" applyNumberFormat="1" applyFont="1" applyFill="1" applyBorder="1" applyAlignment="1">
      <alignment horizontal="center" vertical="center"/>
    </xf>
    <xf numFmtId="174" fontId="20" fillId="33" borderId="13" xfId="0" applyNumberFormat="1" applyFont="1" applyFill="1" applyBorder="1" applyAlignment="1">
      <alignment horizontal="center" vertical="center" wrapText="1"/>
    </xf>
    <xf numFmtId="4" fontId="16" fillId="33" borderId="35" xfId="0" applyNumberFormat="1" applyFont="1" applyFill="1" applyBorder="1" applyAlignment="1">
      <alignment horizontal="left" vertical="center"/>
    </xf>
    <xf numFmtId="0" fontId="22" fillId="33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22" fillId="33" borderId="2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36" borderId="36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176" fontId="33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3" fontId="36" fillId="0" borderId="40" xfId="0" applyNumberFormat="1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36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justify" vertical="center" wrapText="1"/>
    </xf>
    <xf numFmtId="177" fontId="36" fillId="0" borderId="41" xfId="0" applyNumberFormat="1" applyFont="1" applyBorder="1" applyAlignment="1">
      <alignment horizontal="right" vertical="center" wrapText="1"/>
    </xf>
    <xf numFmtId="10" fontId="36" fillId="0" borderId="41" xfId="20" applyNumberFormat="1" applyFont="1" applyBorder="1" applyAlignment="1">
      <alignment vertical="center" wrapText="1"/>
    </xf>
    <xf numFmtId="178" fontId="36" fillId="0" borderId="41" xfId="0" applyNumberFormat="1" applyFont="1" applyBorder="1" applyAlignment="1">
      <alignment horizontal="right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justify" vertical="center" wrapText="1"/>
    </xf>
    <xf numFmtId="0" fontId="36" fillId="0" borderId="42" xfId="0" applyFont="1" applyBorder="1" applyAlignment="1">
      <alignment horizontal="center" vertical="center" wrapText="1"/>
    </xf>
    <xf numFmtId="177" fontId="36" fillId="0" borderId="42" xfId="0" applyNumberFormat="1" applyFont="1" applyBorder="1" applyAlignment="1">
      <alignment horizontal="right" vertical="center" wrapText="1"/>
    </xf>
    <xf numFmtId="10" fontId="36" fillId="0" borderId="42" xfId="20" applyNumberFormat="1" applyFont="1" applyBorder="1" applyAlignment="1">
      <alignment vertical="center" wrapText="1"/>
    </xf>
    <xf numFmtId="178" fontId="36" fillId="0" borderId="42" xfId="0" applyNumberFormat="1" applyFont="1" applyBorder="1" applyAlignment="1">
      <alignment horizontal="right" vertical="center" wrapText="1"/>
    </xf>
    <xf numFmtId="0" fontId="36" fillId="0" borderId="23" xfId="0" applyFont="1" applyBorder="1" applyAlignment="1">
      <alignment horizontal="justify" vertical="center" wrapText="1"/>
    </xf>
    <xf numFmtId="178" fontId="33" fillId="0" borderId="23" xfId="0" applyNumberFormat="1" applyFont="1" applyBorder="1" applyAlignment="1">
      <alignment horizontal="right" vertical="center" wrapText="1"/>
    </xf>
    <xf numFmtId="10" fontId="38" fillId="0" borderId="23" xfId="20" applyNumberFormat="1" applyFont="1" applyBorder="1" applyAlignment="1">
      <alignment vertical="center" wrapText="1"/>
    </xf>
    <xf numFmtId="4" fontId="33" fillId="0" borderId="0" xfId="0" applyNumberFormat="1" applyFont="1" applyAlignment="1">
      <alignment vertical="center"/>
    </xf>
    <xf numFmtId="0" fontId="37" fillId="0" borderId="23" xfId="0" applyFont="1" applyBorder="1" applyAlignment="1">
      <alignment horizontal="center" vertical="center" wrapText="1"/>
    </xf>
    <xf numFmtId="177" fontId="33" fillId="0" borderId="23" xfId="0" applyNumberFormat="1" applyFont="1" applyBorder="1" applyAlignment="1">
      <alignment horizontal="right" vertical="center" wrapText="1"/>
    </xf>
    <xf numFmtId="10" fontId="36" fillId="0" borderId="23" xfId="20" applyNumberFormat="1" applyFont="1" applyBorder="1" applyAlignment="1">
      <alignment vertical="center" wrapText="1"/>
    </xf>
    <xf numFmtId="178" fontId="36" fillId="0" borderId="23" xfId="0" applyNumberFormat="1" applyFont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left" vertical="center"/>
    </xf>
    <xf numFmtId="0" fontId="24" fillId="33" borderId="12" xfId="59" applyFont="1" applyFill="1" applyBorder="1" applyAlignment="1">
      <alignment horizontal="left" vertical="center"/>
      <protection/>
    </xf>
    <xf numFmtId="0" fontId="34" fillId="36" borderId="40" xfId="0" applyFont="1" applyFill="1" applyBorder="1" applyAlignment="1" applyProtection="1">
      <alignment horizontal="center" vertical="center" wrapText="1"/>
      <protection locked="0"/>
    </xf>
    <xf numFmtId="0" fontId="16" fillId="33" borderId="24" xfId="0" applyFont="1" applyFill="1" applyBorder="1" applyAlignment="1">
      <alignment vertical="center" wrapText="1"/>
    </xf>
    <xf numFmtId="44" fontId="25" fillId="35" borderId="43" xfId="74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justify" vertical="center" wrapText="1"/>
    </xf>
    <xf numFmtId="0" fontId="36" fillId="0" borderId="47" xfId="0" applyFont="1" applyBorder="1" applyAlignment="1">
      <alignment horizontal="center" vertical="center" wrapText="1"/>
    </xf>
    <xf numFmtId="10" fontId="33" fillId="0" borderId="23" xfId="20" applyNumberFormat="1" applyFont="1" applyBorder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9" fillId="0" borderId="20" xfId="0" applyFont="1" applyBorder="1" applyAlignment="1">
      <alignment vertical="center"/>
    </xf>
    <xf numFmtId="17" fontId="39" fillId="0" borderId="0" xfId="0" applyNumberFormat="1" applyFont="1" applyAlignment="1" applyProtection="1">
      <alignment vertical="center" wrapText="1"/>
      <protection locked="0"/>
    </xf>
    <xf numFmtId="4" fontId="33" fillId="0" borderId="21" xfId="0" applyNumberFormat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33" borderId="0" xfId="0" applyFont="1" applyFill="1" applyAlignment="1">
      <alignment horizontal="center" vertical="center" wrapText="1"/>
    </xf>
    <xf numFmtId="4" fontId="34" fillId="33" borderId="0" xfId="0" applyNumberFormat="1" applyFont="1" applyFill="1" applyAlignment="1">
      <alignment horizontal="center" vertical="center" wrapText="1"/>
    </xf>
    <xf numFmtId="4" fontId="34" fillId="33" borderId="21" xfId="0" applyNumberFormat="1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vertical="center" wrapText="1"/>
    </xf>
    <xf numFmtId="0" fontId="37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9" fillId="34" borderId="15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0" fontId="39" fillId="34" borderId="26" xfId="0" applyFont="1" applyFill="1" applyBorder="1" applyAlignment="1">
      <alignment vertical="center"/>
    </xf>
    <xf numFmtId="0" fontId="34" fillId="36" borderId="50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justify" vertical="center" wrapText="1"/>
    </xf>
    <xf numFmtId="177" fontId="36" fillId="0" borderId="40" xfId="0" applyNumberFormat="1" applyFont="1" applyBorder="1" applyAlignment="1">
      <alignment horizontal="right" vertical="center" wrapText="1"/>
    </xf>
    <xf numFmtId="10" fontId="36" fillId="0" borderId="40" xfId="20" applyNumberFormat="1" applyFont="1" applyBorder="1" applyAlignment="1">
      <alignment vertical="center" wrapText="1"/>
    </xf>
    <xf numFmtId="178" fontId="36" fillId="0" borderId="40" xfId="0" applyNumberFormat="1" applyFont="1" applyBorder="1" applyAlignment="1">
      <alignment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 applyProtection="1">
      <alignment horizontal="center" vertical="center" wrapText="1"/>
      <protection locked="0"/>
    </xf>
    <xf numFmtId="0" fontId="35" fillId="34" borderId="23" xfId="0" applyFont="1" applyFill="1" applyBorder="1" applyAlignment="1">
      <alignment horizontal="center" vertical="center" wrapText="1"/>
    </xf>
    <xf numFmtId="0" fontId="36" fillId="34" borderId="36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 applyProtection="1">
      <alignment horizontal="center" vertical="center" wrapText="1"/>
      <protection locked="0"/>
    </xf>
    <xf numFmtId="0" fontId="35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vertical="center" wrapText="1"/>
    </xf>
    <xf numFmtId="0" fontId="36" fillId="34" borderId="51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 applyProtection="1">
      <alignment horizontal="center" vertical="center" wrapText="1"/>
      <protection locked="0"/>
    </xf>
    <xf numFmtId="0" fontId="35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vertical="center" wrapText="1"/>
    </xf>
    <xf numFmtId="0" fontId="34" fillId="36" borderId="20" xfId="0" applyFont="1" applyFill="1" applyBorder="1" applyAlignment="1">
      <alignment horizontal="center" vertical="center" wrapText="1"/>
    </xf>
    <xf numFmtId="178" fontId="36" fillId="0" borderId="40" xfId="0" applyNumberFormat="1" applyFont="1" applyBorder="1" applyAlignment="1">
      <alignment horizontal="right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0" borderId="20" xfId="0" applyFont="1" applyBorder="1"/>
    <xf numFmtId="0" fontId="16" fillId="0" borderId="21" xfId="0" applyFont="1" applyBorder="1"/>
    <xf numFmtId="0" fontId="16" fillId="34" borderId="15" xfId="0" applyFont="1" applyFill="1" applyBorder="1"/>
    <xf numFmtId="0" fontId="25" fillId="0" borderId="2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1" fillId="34" borderId="15" xfId="57" applyFont="1" applyFill="1" applyBorder="1" applyAlignment="1">
      <alignment horizontal="center" vertical="center"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 vertical="center" wrapText="1"/>
      <protection/>
    </xf>
    <xf numFmtId="44" fontId="20" fillId="0" borderId="0" xfId="74" applyFont="1" applyFill="1" applyBorder="1" applyAlignment="1">
      <alignment horizontal="center" vertical="center" wrapText="1"/>
    </xf>
    <xf numFmtId="10" fontId="20" fillId="0" borderId="0" xfId="20" applyNumberFormat="1" applyFont="1" applyFill="1" applyBorder="1" applyAlignment="1">
      <alignment horizontal="center" vertical="center" wrapText="1"/>
    </xf>
    <xf numFmtId="44" fontId="20" fillId="0" borderId="0" xfId="74" applyFont="1" applyFill="1" applyBorder="1" applyAlignment="1">
      <alignment horizontal="center" vertical="center"/>
    </xf>
    <xf numFmtId="10" fontId="20" fillId="0" borderId="0" xfId="57" applyNumberFormat="1" applyFont="1" applyAlignment="1">
      <alignment horizontal="center" vertical="center"/>
      <protection/>
    </xf>
    <xf numFmtId="0" fontId="41" fillId="0" borderId="0" xfId="57" applyFont="1" applyAlignment="1">
      <alignment horizontal="center" vertical="center"/>
      <protection/>
    </xf>
    <xf numFmtId="176" fontId="41" fillId="0" borderId="21" xfId="57" applyNumberFormat="1" applyFont="1" applyBorder="1" applyAlignment="1">
      <alignment horizontal="center" vertical="center"/>
      <protection/>
    </xf>
    <xf numFmtId="43" fontId="42" fillId="0" borderId="13" xfId="76" applyFont="1" applyFill="1" applyBorder="1" applyAlignment="1">
      <alignment horizontal="center" vertical="center"/>
    </xf>
    <xf numFmtId="44" fontId="41" fillId="0" borderId="14" xfId="57" applyNumberFormat="1" applyFont="1" applyBorder="1" applyAlignment="1">
      <alignment horizontal="center" vertical="center"/>
      <protection/>
    </xf>
    <xf numFmtId="4" fontId="41" fillId="0" borderId="16" xfId="57" applyNumberFormat="1" applyFont="1" applyBorder="1" applyAlignment="1">
      <alignment horizontal="center" vertical="center" wrapText="1"/>
      <protection/>
    </xf>
    <xf numFmtId="176" fontId="1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0" xfId="59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center" vertical="center"/>
    </xf>
    <xf numFmtId="0" fontId="44" fillId="34" borderId="53" xfId="57" applyFont="1" applyFill="1" applyBorder="1" applyAlignment="1">
      <alignment horizontal="center" vertical="center"/>
      <protection/>
    </xf>
    <xf numFmtId="0" fontId="44" fillId="34" borderId="17" xfId="57" applyFont="1" applyFill="1" applyBorder="1" applyAlignment="1">
      <alignment horizontal="center" vertical="center" wrapText="1"/>
      <protection/>
    </xf>
    <xf numFmtId="44" fontId="44" fillId="34" borderId="11" xfId="74" applyFont="1" applyFill="1" applyBorder="1" applyAlignment="1">
      <alignment horizontal="center" vertical="center" wrapText="1"/>
    </xf>
    <xf numFmtId="0" fontId="44" fillId="34" borderId="53" xfId="57" applyFont="1" applyFill="1" applyBorder="1" applyAlignment="1">
      <alignment horizontal="center" vertical="center" wrapText="1"/>
      <protection/>
    </xf>
    <xf numFmtId="0" fontId="44" fillId="34" borderId="54" xfId="57" applyFont="1" applyFill="1" applyBorder="1" applyAlignment="1">
      <alignment horizontal="center" vertical="center" wrapText="1"/>
      <protection/>
    </xf>
    <xf numFmtId="0" fontId="45" fillId="0" borderId="55" xfId="57" applyFont="1" applyBorder="1" applyAlignment="1">
      <alignment horizontal="center" vertical="center"/>
      <protection/>
    </xf>
    <xf numFmtId="176" fontId="45" fillId="0" borderId="56" xfId="74" applyNumberFormat="1" applyFont="1" applyFill="1" applyBorder="1" applyAlignment="1">
      <alignment horizontal="center" vertical="center" wrapText="1"/>
    </xf>
    <xf numFmtId="176" fontId="45" fillId="0" borderId="57" xfId="74" applyNumberFormat="1" applyFont="1" applyFill="1" applyBorder="1" applyAlignment="1">
      <alignment horizontal="center" vertical="center" wrapText="1"/>
    </xf>
    <xf numFmtId="0" fontId="48" fillId="34" borderId="58" xfId="0" applyFont="1" applyFill="1" applyBorder="1" applyAlignment="1">
      <alignment horizontal="center" vertical="center"/>
    </xf>
    <xf numFmtId="10" fontId="48" fillId="34" borderId="30" xfId="0" applyNumberFormat="1" applyFont="1" applyFill="1" applyBorder="1" applyAlignment="1">
      <alignment horizontal="center" vertical="center"/>
    </xf>
    <xf numFmtId="10" fontId="48" fillId="34" borderId="59" xfId="0" applyNumberFormat="1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176" fontId="48" fillId="0" borderId="61" xfId="0" applyNumberFormat="1" applyFont="1" applyBorder="1" applyAlignment="1">
      <alignment horizontal="center" vertical="center"/>
    </xf>
    <xf numFmtId="176" fontId="48" fillId="0" borderId="43" xfId="0" applyNumberFormat="1" applyFont="1" applyBorder="1" applyAlignment="1">
      <alignment horizontal="center" vertical="center"/>
    </xf>
    <xf numFmtId="176" fontId="48" fillId="0" borderId="62" xfId="0" applyNumberFormat="1" applyFont="1" applyBorder="1" applyAlignment="1">
      <alignment horizontal="center" vertical="center"/>
    </xf>
    <xf numFmtId="0" fontId="43" fillId="0" borderId="12" xfId="57" applyFont="1" applyBorder="1" applyAlignment="1">
      <alignment horizontal="right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34" borderId="15" xfId="57" applyFont="1" applyFill="1" applyBorder="1" applyAlignment="1">
      <alignment horizontal="center" vertical="center" wrapText="1"/>
      <protection/>
    </xf>
    <xf numFmtId="44" fontId="49" fillId="34" borderId="15" xfId="74" applyFont="1" applyFill="1" applyBorder="1" applyAlignment="1">
      <alignment horizontal="center" vertical="center" wrapText="1"/>
    </xf>
    <xf numFmtId="0" fontId="49" fillId="34" borderId="63" xfId="57" applyFont="1" applyFill="1" applyBorder="1" applyAlignment="1">
      <alignment horizontal="center" vertical="center" wrapText="1"/>
      <protection/>
    </xf>
    <xf numFmtId="0" fontId="49" fillId="34" borderId="38" xfId="57" applyFont="1" applyFill="1" applyBorder="1" applyAlignment="1">
      <alignment horizontal="center" vertical="center" wrapText="1"/>
      <protection/>
    </xf>
    <xf numFmtId="176" fontId="49" fillId="0" borderId="19" xfId="57" applyNumberFormat="1" applyFont="1" applyBorder="1" applyAlignment="1">
      <alignment horizontal="center" vertical="center" wrapText="1"/>
      <protection/>
    </xf>
    <xf numFmtId="176" fontId="49" fillId="0" borderId="10" xfId="57" applyNumberFormat="1" applyFont="1" applyBorder="1" applyAlignment="1">
      <alignment horizontal="center" vertical="center" wrapText="1"/>
      <protection/>
    </xf>
    <xf numFmtId="176" fontId="49" fillId="0" borderId="22" xfId="57" applyNumberFormat="1" applyFont="1" applyBorder="1" applyAlignment="1">
      <alignment horizontal="center" vertical="center"/>
      <protection/>
    </xf>
    <xf numFmtId="10" fontId="49" fillId="34" borderId="47" xfId="57" applyNumberFormat="1" applyFont="1" applyFill="1" applyBorder="1" applyAlignment="1">
      <alignment horizontal="center" vertical="center" wrapText="1"/>
      <protection/>
    </xf>
    <xf numFmtId="10" fontId="49" fillId="34" borderId="23" xfId="57" applyNumberFormat="1" applyFont="1" applyFill="1" applyBorder="1" applyAlignment="1">
      <alignment horizontal="center" vertical="center" wrapText="1"/>
      <protection/>
    </xf>
    <xf numFmtId="10" fontId="49" fillId="34" borderId="24" xfId="57" applyNumberFormat="1" applyFont="1" applyFill="1" applyBorder="1" applyAlignment="1">
      <alignment horizontal="center" vertical="center"/>
      <protection/>
    </xf>
    <xf numFmtId="10" fontId="49" fillId="34" borderId="43" xfId="57" applyNumberFormat="1" applyFont="1" applyFill="1" applyBorder="1" applyAlignment="1">
      <alignment horizontal="center" vertical="center" wrapText="1"/>
      <protection/>
    </xf>
    <xf numFmtId="10" fontId="49" fillId="34" borderId="62" xfId="57" applyNumberFormat="1" applyFont="1" applyFill="1" applyBorder="1" applyAlignment="1">
      <alignment horizontal="center" vertical="center"/>
      <protection/>
    </xf>
    <xf numFmtId="10" fontId="49" fillId="34" borderId="64" xfId="59" applyNumberFormat="1" applyFont="1" applyFill="1" applyBorder="1" applyAlignment="1">
      <alignment horizontal="center" vertical="center"/>
      <protection/>
    </xf>
    <xf numFmtId="10" fontId="49" fillId="34" borderId="65" xfId="59" applyNumberFormat="1" applyFont="1" applyFill="1" applyBorder="1" applyAlignment="1">
      <alignment horizontal="center" vertical="center"/>
      <protection/>
    </xf>
    <xf numFmtId="10" fontId="49" fillId="34" borderId="65" xfId="57" applyNumberFormat="1" applyFont="1" applyFill="1" applyBorder="1" applyAlignment="1">
      <alignment horizontal="center" vertical="center" wrapText="1"/>
      <protection/>
    </xf>
    <xf numFmtId="176" fontId="49" fillId="0" borderId="64" xfId="57" applyNumberFormat="1" applyFont="1" applyBorder="1" applyAlignment="1">
      <alignment horizontal="center" vertical="center" wrapText="1"/>
      <protection/>
    </xf>
    <xf numFmtId="176" fontId="49" fillId="0" borderId="65" xfId="74" applyNumberFormat="1" applyFont="1" applyFill="1" applyBorder="1" applyAlignment="1">
      <alignment horizontal="center" vertical="center" wrapText="1"/>
    </xf>
    <xf numFmtId="10" fontId="49" fillId="34" borderId="61" xfId="59" applyNumberFormat="1" applyFont="1" applyFill="1" applyBorder="1" applyAlignment="1">
      <alignment horizontal="center" vertical="center"/>
      <protection/>
    </xf>
    <xf numFmtId="10" fontId="49" fillId="34" borderId="65" xfId="74" applyNumberFormat="1" applyFont="1" applyFill="1" applyBorder="1" applyAlignment="1">
      <alignment horizontal="center" vertical="center" wrapText="1"/>
    </xf>
    <xf numFmtId="10" fontId="49" fillId="34" borderId="34" xfId="57" applyNumberFormat="1" applyFont="1" applyFill="1" applyBorder="1" applyAlignment="1">
      <alignment horizontal="center" vertical="center" wrapText="1"/>
      <protection/>
    </xf>
    <xf numFmtId="176" fontId="49" fillId="0" borderId="34" xfId="74" applyNumberFormat="1" applyFont="1" applyFill="1" applyBorder="1" applyAlignment="1">
      <alignment horizontal="center" vertical="center" wrapText="1"/>
    </xf>
    <xf numFmtId="10" fontId="49" fillId="34" borderId="34" xfId="74" applyNumberFormat="1" applyFont="1" applyFill="1" applyBorder="1" applyAlignment="1">
      <alignment horizontal="center" vertical="center" wrapText="1"/>
    </xf>
    <xf numFmtId="0" fontId="1" fillId="33" borderId="11" xfId="75" applyFill="1" applyBorder="1">
      <alignment/>
      <protection/>
    </xf>
    <xf numFmtId="0" fontId="1" fillId="33" borderId="17" xfId="75" applyFill="1" applyBorder="1">
      <alignment/>
      <protection/>
    </xf>
    <xf numFmtId="0" fontId="50" fillId="33" borderId="17" xfId="75" applyFont="1" applyFill="1" applyBorder="1" applyAlignment="1">
      <alignment horizontal="left" vertical="top"/>
      <protection/>
    </xf>
    <xf numFmtId="0" fontId="50" fillId="33" borderId="18" xfId="75" applyFont="1" applyFill="1" applyBorder="1" applyAlignment="1">
      <alignment horizontal="left" vertical="top"/>
      <protection/>
    </xf>
    <xf numFmtId="0" fontId="1" fillId="33" borderId="20" xfId="75" applyFill="1" applyBorder="1">
      <alignment/>
      <protection/>
    </xf>
    <xf numFmtId="0" fontId="27" fillId="33" borderId="17" xfId="75" applyFont="1" applyFill="1" applyBorder="1">
      <alignment/>
      <protection/>
    </xf>
    <xf numFmtId="49" fontId="31" fillId="33" borderId="18" xfId="75" applyNumberFormat="1" applyFont="1" applyFill="1" applyBorder="1" applyAlignment="1">
      <alignment horizontal="left"/>
      <protection/>
    </xf>
    <xf numFmtId="49" fontId="31" fillId="33" borderId="21" xfId="75" applyNumberFormat="1" applyFont="1" applyFill="1" applyBorder="1" applyAlignment="1">
      <alignment horizontal="left"/>
      <protection/>
    </xf>
    <xf numFmtId="49" fontId="0" fillId="33" borderId="21" xfId="57" applyNumberFormat="1" applyFill="1" applyBorder="1" applyAlignment="1">
      <alignment vertical="center" wrapText="1"/>
      <protection/>
    </xf>
    <xf numFmtId="0" fontId="1" fillId="33" borderId="21" xfId="75" applyFill="1" applyBorder="1">
      <alignment/>
      <protection/>
    </xf>
    <xf numFmtId="0" fontId="1" fillId="33" borderId="20" xfId="75" applyFill="1" applyBorder="1" applyAlignment="1">
      <alignment vertical="center"/>
      <protection/>
    </xf>
    <xf numFmtId="0" fontId="57" fillId="33" borderId="21" xfId="75" applyFont="1" applyFill="1" applyBorder="1" applyAlignment="1">
      <alignment horizontal="center" vertical="center"/>
      <protection/>
    </xf>
    <xf numFmtId="0" fontId="1" fillId="33" borderId="21" xfId="75" applyFill="1" applyBorder="1" applyAlignment="1">
      <alignment horizontal="centerContinuous"/>
      <protection/>
    </xf>
    <xf numFmtId="0" fontId="56" fillId="33" borderId="28" xfId="75" applyFont="1" applyFill="1" applyBorder="1" applyAlignment="1">
      <alignment horizontal="center"/>
      <protection/>
    </xf>
    <xf numFmtId="0" fontId="29" fillId="33" borderId="20" xfId="75" applyFont="1" applyFill="1" applyBorder="1" applyAlignment="1">
      <alignment vertical="center"/>
      <protection/>
    </xf>
    <xf numFmtId="0" fontId="28" fillId="33" borderId="21" xfId="75" applyFont="1" applyFill="1" applyBorder="1" applyAlignment="1">
      <alignment horizontal="left" vertical="center"/>
      <protection/>
    </xf>
    <xf numFmtId="0" fontId="1" fillId="0" borderId="23" xfId="75" applyBorder="1" applyAlignment="1">
      <alignment horizontal="center" vertical="center" wrapText="1"/>
      <protection/>
    </xf>
    <xf numFmtId="0" fontId="30" fillId="33" borderId="21" xfId="75" applyFont="1" applyFill="1" applyBorder="1" applyAlignment="1">
      <alignment horizontal="center" vertical="center" wrapText="1"/>
      <protection/>
    </xf>
    <xf numFmtId="2" fontId="59" fillId="37" borderId="23" xfId="60" applyNumberFormat="1" applyFont="1" applyFill="1" applyBorder="1" applyAlignment="1">
      <alignment horizontal="center" vertical="center"/>
    </xf>
    <xf numFmtId="2" fontId="59" fillId="33" borderId="21" xfId="60" applyNumberFormat="1" applyFont="1" applyFill="1" applyBorder="1" applyAlignment="1">
      <alignment horizontal="center" vertical="center"/>
    </xf>
    <xf numFmtId="0" fontId="1" fillId="0" borderId="66" xfId="75" applyBorder="1" applyAlignment="1">
      <alignment vertical="center"/>
      <protection/>
    </xf>
    <xf numFmtId="10" fontId="1" fillId="0" borderId="66" xfId="60" applyNumberFormat="1" applyFont="1" applyFill="1" applyBorder="1" applyAlignment="1">
      <alignment horizontal="center" vertical="center"/>
    </xf>
    <xf numFmtId="4" fontId="1" fillId="0" borderId="66" xfId="75" applyNumberFormat="1" applyBorder="1" applyAlignment="1">
      <alignment vertical="center"/>
      <protection/>
    </xf>
    <xf numFmtId="179" fontId="1" fillId="37" borderId="23" xfId="60" applyNumberFormat="1" applyFont="1" applyFill="1" applyBorder="1" applyAlignment="1">
      <alignment horizontal="center" vertical="center"/>
    </xf>
    <xf numFmtId="2" fontId="1" fillId="33" borderId="21" xfId="60" applyNumberFormat="1" applyFont="1" applyFill="1" applyBorder="1" applyAlignment="1">
      <alignment horizontal="center" vertical="center"/>
    </xf>
    <xf numFmtId="2" fontId="28" fillId="33" borderId="21" xfId="60" applyNumberFormat="1" applyFont="1" applyFill="1" applyBorder="1" applyAlignment="1">
      <alignment horizontal="center" vertical="center"/>
    </xf>
    <xf numFmtId="2" fontId="59" fillId="38" borderId="23" xfId="60" applyNumberFormat="1" applyFont="1" applyFill="1" applyBorder="1" applyAlignment="1">
      <alignment horizontal="center" vertical="center"/>
    </xf>
    <xf numFmtId="0" fontId="1" fillId="0" borderId="17" xfId="75" applyBorder="1">
      <alignment/>
      <protection/>
    </xf>
    <xf numFmtId="0" fontId="61" fillId="33" borderId="21" xfId="75" applyFont="1" applyFill="1" applyBorder="1" applyAlignment="1">
      <alignment horizontal="center" vertical="center"/>
      <protection/>
    </xf>
    <xf numFmtId="0" fontId="30" fillId="33" borderId="21" xfId="75" applyFont="1" applyFill="1" applyBorder="1" applyAlignment="1">
      <alignment horizontal="center" vertical="center"/>
      <protection/>
    </xf>
    <xf numFmtId="0" fontId="61" fillId="33" borderId="13" xfId="75" applyFont="1" applyFill="1" applyBorder="1" applyAlignment="1">
      <alignment vertical="center"/>
      <protection/>
    </xf>
    <xf numFmtId="0" fontId="30" fillId="33" borderId="21" xfId="75" applyFont="1" applyFill="1" applyBorder="1">
      <alignment/>
      <protection/>
    </xf>
    <xf numFmtId="0" fontId="27" fillId="33" borderId="21" xfId="75" applyFont="1" applyFill="1" applyBorder="1" applyAlignment="1">
      <alignment vertical="center"/>
      <protection/>
    </xf>
    <xf numFmtId="10" fontId="27" fillId="33" borderId="21" xfId="75" applyNumberFormat="1" applyFont="1" applyFill="1" applyBorder="1" applyAlignment="1">
      <alignment horizontal="center" vertical="center"/>
      <protection/>
    </xf>
    <xf numFmtId="0" fontId="1" fillId="33" borderId="0" xfId="75" applyFill="1">
      <alignment/>
      <protection/>
    </xf>
    <xf numFmtId="0" fontId="53" fillId="33" borderId="20" xfId="75" applyFont="1" applyFill="1" applyBorder="1" applyAlignment="1">
      <alignment horizontal="center" vertical="center"/>
      <protection/>
    </xf>
    <xf numFmtId="0" fontId="57" fillId="33" borderId="0" xfId="75" applyFont="1" applyFill="1" applyAlignment="1">
      <alignment horizontal="center" vertical="center"/>
      <protection/>
    </xf>
    <xf numFmtId="0" fontId="56" fillId="33" borderId="67" xfId="75" applyFont="1" applyFill="1" applyBorder="1" applyAlignment="1">
      <alignment horizontal="center"/>
      <protection/>
    </xf>
    <xf numFmtId="0" fontId="1" fillId="0" borderId="68" xfId="75" applyBorder="1" applyAlignment="1">
      <alignment vertical="center"/>
      <protection/>
    </xf>
    <xf numFmtId="0" fontId="1" fillId="0" borderId="20" xfId="75" applyBorder="1">
      <alignment/>
      <protection/>
    </xf>
    <xf numFmtId="0" fontId="61" fillId="33" borderId="0" xfId="75" applyFont="1" applyFill="1" applyAlignment="1">
      <alignment vertical="center"/>
      <protection/>
    </xf>
    <xf numFmtId="0" fontId="27" fillId="33" borderId="20" xfId="75" applyFont="1" applyFill="1" applyBorder="1" applyAlignment="1">
      <alignment horizontal="right" vertical="center"/>
      <protection/>
    </xf>
    <xf numFmtId="49" fontId="63" fillId="33" borderId="0" xfId="75" applyNumberFormat="1" applyFont="1" applyFill="1" applyAlignment="1">
      <alignment horizontal="center" vertical="center"/>
      <protection/>
    </xf>
    <xf numFmtId="0" fontId="1" fillId="33" borderId="0" xfId="75" applyFill="1" applyAlignment="1">
      <alignment horizontal="center" vertical="center"/>
      <protection/>
    </xf>
    <xf numFmtId="49" fontId="27" fillId="33" borderId="0" xfId="75" applyNumberFormat="1" applyFont="1" applyFill="1" applyAlignment="1">
      <alignment horizontal="left" vertical="center"/>
      <protection/>
    </xf>
    <xf numFmtId="0" fontId="30" fillId="33" borderId="0" xfId="75" applyFont="1" applyFill="1">
      <alignment/>
      <protection/>
    </xf>
    <xf numFmtId="0" fontId="67" fillId="0" borderId="14" xfId="75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59" applyFont="1" applyAlignment="1">
      <alignment horizontal="left" vertical="center"/>
      <protection/>
    </xf>
    <xf numFmtId="0" fontId="41" fillId="0" borderId="0" xfId="59" applyFont="1" applyAlignment="1">
      <alignment horizontal="left" vertical="center"/>
      <protection/>
    </xf>
    <xf numFmtId="0" fontId="41" fillId="0" borderId="0" xfId="59" applyFont="1" applyAlignment="1">
      <alignment vertical="center"/>
      <protection/>
    </xf>
    <xf numFmtId="178" fontId="70" fillId="0" borderId="23" xfId="0" applyNumberFormat="1" applyFont="1" applyBorder="1" applyAlignment="1">
      <alignment horizontal="right" vertical="center" wrapText="1"/>
    </xf>
    <xf numFmtId="177" fontId="70" fillId="0" borderId="23" xfId="0" applyNumberFormat="1" applyFont="1" applyBorder="1" applyAlignment="1">
      <alignment horizontal="right" vertical="center" wrapText="1"/>
    </xf>
    <xf numFmtId="176" fontId="23" fillId="34" borderId="26" xfId="74" applyNumberFormat="1" applyFont="1" applyFill="1" applyBorder="1" applyAlignment="1">
      <alignment vertical="center"/>
    </xf>
    <xf numFmtId="2" fontId="0" fillId="0" borderId="0" xfId="0" applyNumberFormat="1"/>
    <xf numFmtId="176" fontId="0" fillId="0" borderId="0" xfId="0" applyNumberFormat="1"/>
    <xf numFmtId="0" fontId="32" fillId="0" borderId="0" xfId="0" applyFont="1"/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4" fontId="16" fillId="33" borderId="24" xfId="0" applyNumberFormat="1" applyFont="1" applyFill="1" applyBorder="1" applyAlignment="1">
      <alignment horizontal="center" vertical="center" wrapText="1"/>
    </xf>
    <xf numFmtId="4" fontId="16" fillId="33" borderId="62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174" fontId="20" fillId="33" borderId="0" xfId="0" applyNumberFormat="1" applyFont="1" applyFill="1" applyAlignment="1">
      <alignment horizontal="left" vertical="center" wrapText="1"/>
    </xf>
    <xf numFmtId="168" fontId="20" fillId="33" borderId="0" xfId="0" applyNumberFormat="1" applyFont="1" applyFill="1" applyAlignment="1">
      <alignment horizontal="left" vertical="center" wrapText="1"/>
    </xf>
    <xf numFmtId="169" fontId="20" fillId="33" borderId="0" xfId="0" applyNumberFormat="1" applyFont="1" applyFill="1" applyAlignment="1">
      <alignment horizontal="left" vertical="center" wrapText="1"/>
    </xf>
    <xf numFmtId="172" fontId="20" fillId="33" borderId="0" xfId="0" applyNumberFormat="1" applyFont="1" applyFill="1" applyAlignment="1">
      <alignment horizontal="left" vertical="center" wrapText="1"/>
    </xf>
    <xf numFmtId="4" fontId="16" fillId="33" borderId="72" xfId="0" applyNumberFormat="1" applyFont="1" applyFill="1" applyBorder="1" applyAlignment="1">
      <alignment horizontal="center" vertical="center" wrapText="1"/>
    </xf>
    <xf numFmtId="4" fontId="16" fillId="33" borderId="23" xfId="0" applyNumberFormat="1" applyFont="1" applyFill="1" applyBorder="1" applyAlignment="1">
      <alignment horizontal="center" vertical="center" wrapText="1"/>
    </xf>
    <xf numFmtId="4" fontId="16" fillId="33" borderId="73" xfId="0" applyNumberFormat="1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174" fontId="20" fillId="33" borderId="13" xfId="0" applyNumberFormat="1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4" fontId="16" fillId="33" borderId="74" xfId="0" applyNumberFormat="1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44" fontId="16" fillId="33" borderId="73" xfId="74" applyFont="1" applyFill="1" applyBorder="1" applyAlignment="1">
      <alignment horizontal="center" vertical="center" wrapText="1"/>
    </xf>
    <xf numFmtId="44" fontId="16" fillId="33" borderId="29" xfId="74" applyFont="1" applyFill="1" applyBorder="1" applyAlignment="1">
      <alignment horizontal="center" vertical="center" wrapText="1"/>
    </xf>
    <xf numFmtId="174" fontId="20" fillId="33" borderId="28" xfId="0" applyNumberFormat="1" applyFont="1" applyFill="1" applyBorder="1" applyAlignment="1">
      <alignment horizontal="left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23" fillId="35" borderId="76" xfId="0" applyFont="1" applyFill="1" applyBorder="1" applyAlignment="1">
      <alignment horizontal="center" vertical="center" wrapText="1"/>
    </xf>
    <xf numFmtId="176" fontId="16" fillId="33" borderId="2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176" fontId="49" fillId="0" borderId="53" xfId="57" applyNumberFormat="1" applyFont="1" applyBorder="1" applyAlignment="1">
      <alignment horizontal="center" vertical="center"/>
      <protection/>
    </xf>
    <xf numFmtId="176" fontId="49" fillId="0" borderId="77" xfId="57" applyNumberFormat="1" applyFont="1" applyBorder="1" applyAlignment="1">
      <alignment horizontal="center" vertical="center"/>
      <protection/>
    </xf>
    <xf numFmtId="176" fontId="49" fillId="0" borderId="76" xfId="57" applyNumberFormat="1" applyFont="1" applyBorder="1" applyAlignment="1">
      <alignment horizontal="center" vertical="center"/>
      <protection/>
    </xf>
    <xf numFmtId="0" fontId="41" fillId="0" borderId="15" xfId="57" applyFont="1" applyBorder="1" applyAlignment="1">
      <alignment horizontal="center" vertical="center"/>
      <protection/>
    </xf>
    <xf numFmtId="0" fontId="41" fillId="0" borderId="26" xfId="57" applyFont="1" applyBorder="1" applyAlignment="1">
      <alignment horizontal="center" vertical="center"/>
      <protection/>
    </xf>
    <xf numFmtId="0" fontId="41" fillId="34" borderId="15" xfId="57" applyFont="1" applyFill="1" applyBorder="1" applyAlignment="1">
      <alignment horizontal="center" vertical="center"/>
      <protection/>
    </xf>
    <xf numFmtId="0" fontId="41" fillId="34" borderId="26" xfId="57" applyFont="1" applyFill="1" applyBorder="1" applyAlignment="1">
      <alignment horizontal="center" vertical="center"/>
      <protection/>
    </xf>
    <xf numFmtId="0" fontId="41" fillId="0" borderId="13" xfId="57" applyFont="1" applyBorder="1" applyAlignment="1">
      <alignment horizontal="center" vertical="center"/>
      <protection/>
    </xf>
    <xf numFmtId="0" fontId="16" fillId="0" borderId="47" xfId="0" applyFont="1" applyBorder="1" applyAlignment="1">
      <alignment horizontal="center" vertical="center"/>
    </xf>
    <xf numFmtId="4" fontId="20" fillId="0" borderId="27" xfId="57" applyNumberFormat="1" applyFont="1" applyBorder="1" applyAlignment="1">
      <alignment horizontal="center" vertical="center" wrapText="1"/>
      <protection/>
    </xf>
    <xf numFmtId="4" fontId="20" fillId="0" borderId="28" xfId="57" applyNumberFormat="1" applyFont="1" applyBorder="1" applyAlignment="1">
      <alignment horizontal="center" vertical="center" wrapText="1"/>
      <protection/>
    </xf>
    <xf numFmtId="0" fontId="16" fillId="0" borderId="70" xfId="0" applyFont="1" applyBorder="1" applyAlignment="1">
      <alignment horizontal="center" vertical="center"/>
    </xf>
    <xf numFmtId="4" fontId="20" fillId="0" borderId="0" xfId="57" applyNumberFormat="1" applyFont="1" applyAlignment="1">
      <alignment horizontal="center" vertical="center" wrapText="1"/>
      <protection/>
    </xf>
    <xf numFmtId="0" fontId="22" fillId="0" borderId="7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165" fontId="41" fillId="34" borderId="16" xfId="58" applyFont="1" applyFill="1" applyBorder="1" applyAlignment="1">
      <alignment horizontal="center" vertical="center" wrapText="1"/>
      <protection/>
    </xf>
    <xf numFmtId="165" fontId="41" fillId="34" borderId="26" xfId="58" applyFont="1" applyFill="1" applyBorder="1" applyAlignment="1">
      <alignment horizontal="center" vertical="center" wrapText="1"/>
      <protection/>
    </xf>
    <xf numFmtId="0" fontId="41" fillId="0" borderId="0" xfId="59" applyFont="1" applyAlignment="1">
      <alignment horizontal="left" vertical="center" wrapText="1"/>
      <protection/>
    </xf>
    <xf numFmtId="0" fontId="41" fillId="0" borderId="0" xfId="59" applyFont="1" applyAlignment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0" fontId="20" fillId="0" borderId="0" xfId="57" applyFont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  <xf numFmtId="176" fontId="16" fillId="33" borderId="73" xfId="74" applyNumberFormat="1" applyFont="1" applyFill="1" applyBorder="1" applyAlignment="1">
      <alignment horizontal="center" vertical="center" wrapText="1"/>
    </xf>
    <xf numFmtId="4" fontId="16" fillId="33" borderId="7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4" fontId="16" fillId="33" borderId="23" xfId="74" applyFont="1" applyFill="1" applyBorder="1" applyAlignment="1">
      <alignment horizontal="center" vertical="center" wrapText="1"/>
    </xf>
    <xf numFmtId="44" fontId="16" fillId="33" borderId="74" xfId="74" applyFont="1" applyFill="1" applyBorder="1" applyAlignment="1">
      <alignment horizontal="center" vertical="center" wrapText="1"/>
    </xf>
    <xf numFmtId="44" fontId="16" fillId="33" borderId="75" xfId="74" applyFont="1" applyFill="1" applyBorder="1" applyAlignment="1">
      <alignment horizontal="center" vertical="center" wrapText="1"/>
    </xf>
    <xf numFmtId="44" fontId="16" fillId="33" borderId="10" xfId="74" applyFont="1" applyFill="1" applyBorder="1" applyAlignment="1">
      <alignment horizontal="center" vertical="center" wrapText="1"/>
    </xf>
    <xf numFmtId="44" fontId="16" fillId="33" borderId="65" xfId="74" applyFont="1" applyFill="1" applyBorder="1" applyAlignment="1">
      <alignment horizontal="center" vertical="center" wrapText="1"/>
    </xf>
    <xf numFmtId="49" fontId="43" fillId="0" borderId="13" xfId="57" applyNumberFormat="1" applyFont="1" applyBorder="1" applyAlignment="1">
      <alignment horizontal="left" vertical="center" wrapText="1"/>
      <protection/>
    </xf>
    <xf numFmtId="165" fontId="43" fillId="35" borderId="15" xfId="58" applyFont="1" applyFill="1" applyBorder="1" applyAlignment="1">
      <alignment horizontal="center" vertical="center" wrapText="1"/>
      <protection/>
    </xf>
    <xf numFmtId="165" fontId="43" fillId="35" borderId="16" xfId="58" applyFont="1" applyFill="1" applyBorder="1" applyAlignment="1">
      <alignment horizontal="center" vertical="center" wrapText="1"/>
      <protection/>
    </xf>
    <xf numFmtId="165" fontId="43" fillId="35" borderId="26" xfId="58" applyFont="1" applyFill="1" applyBorder="1" applyAlignment="1">
      <alignment horizontal="center" vertical="center" wrapText="1"/>
      <protection/>
    </xf>
    <xf numFmtId="0" fontId="45" fillId="0" borderId="0" xfId="59" applyFont="1" applyAlignment="1">
      <alignment horizontal="left" vertical="center" wrapText="1"/>
      <protection/>
    </xf>
    <xf numFmtId="0" fontId="45" fillId="0" borderId="0" xfId="59" applyFont="1" applyAlignment="1">
      <alignment horizontal="left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7" fillId="0" borderId="13" xfId="59" applyFont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3" fillId="0" borderId="20" xfId="0" applyFont="1" applyBorder="1" applyAlignment="1" quotePrefix="1">
      <alignment horizontal="left" vertical="center" wrapText="1"/>
    </xf>
    <xf numFmtId="0" fontId="33" fillId="0" borderId="0" xfId="0" applyFont="1" applyAlignment="1" quotePrefix="1">
      <alignment horizontal="left" vertical="center" wrapText="1"/>
    </xf>
    <xf numFmtId="0" fontId="33" fillId="0" borderId="21" xfId="0" applyFont="1" applyBorder="1" applyAlignment="1" quotePrefix="1">
      <alignment horizontal="left" vertical="center" wrapText="1"/>
    </xf>
    <xf numFmtId="0" fontId="33" fillId="0" borderId="20" xfId="0" applyFont="1" applyBorder="1" applyAlignment="1" quotePrefix="1">
      <alignment horizontal="left" vertical="center"/>
    </xf>
    <xf numFmtId="0" fontId="33" fillId="0" borderId="0" xfId="0" applyFont="1" applyAlignment="1" quotePrefix="1">
      <alignment horizontal="left" vertical="center"/>
    </xf>
    <xf numFmtId="0" fontId="33" fillId="0" borderId="21" xfId="0" applyFont="1" applyBorder="1" applyAlignment="1" quotePrefix="1">
      <alignment horizontal="left" vertical="center"/>
    </xf>
    <xf numFmtId="0" fontId="34" fillId="36" borderId="37" xfId="0" applyFont="1" applyFill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4" fontId="34" fillId="0" borderId="86" xfId="0" applyNumberFormat="1" applyFont="1" applyBorder="1" applyAlignment="1">
      <alignment horizontal="center" vertical="center" wrapText="1"/>
    </xf>
    <xf numFmtId="4" fontId="34" fillId="0" borderId="87" xfId="0" applyNumberFormat="1" applyFont="1" applyBorder="1" applyAlignment="1">
      <alignment horizontal="center" vertical="center" wrapText="1"/>
    </xf>
    <xf numFmtId="0" fontId="34" fillId="36" borderId="86" xfId="0" applyFont="1" applyFill="1" applyBorder="1" applyAlignment="1">
      <alignment horizontal="center" vertical="center" wrapText="1"/>
    </xf>
    <xf numFmtId="0" fontId="34" fillId="36" borderId="87" xfId="0" applyFont="1" applyFill="1" applyBorder="1" applyAlignment="1">
      <alignment horizontal="center" vertical="center" wrapText="1"/>
    </xf>
    <xf numFmtId="178" fontId="36" fillId="0" borderId="86" xfId="0" applyNumberFormat="1" applyFont="1" applyBorder="1" applyAlignment="1">
      <alignment horizontal="center" vertical="center" wrapText="1"/>
    </xf>
    <xf numFmtId="178" fontId="36" fillId="0" borderId="87" xfId="0" applyNumberFormat="1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4" fontId="34" fillId="34" borderId="25" xfId="0" applyNumberFormat="1" applyFont="1" applyFill="1" applyBorder="1" applyAlignment="1">
      <alignment horizontal="center" vertical="center" wrapText="1"/>
    </xf>
    <xf numFmtId="4" fontId="34" fillId="34" borderId="88" xfId="0" applyNumberFormat="1" applyFont="1" applyFill="1" applyBorder="1" applyAlignment="1">
      <alignment horizontal="center" vertical="center" wrapText="1"/>
    </xf>
    <xf numFmtId="4" fontId="33" fillId="0" borderId="89" xfId="0" applyNumberFormat="1" applyFont="1" applyBorder="1" applyAlignment="1">
      <alignment horizontal="center" vertical="center" wrapText="1"/>
    </xf>
    <xf numFmtId="4" fontId="33" fillId="0" borderId="9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5" fillId="0" borderId="74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left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91" xfId="0" applyFont="1" applyFill="1" applyBorder="1" applyAlignment="1">
      <alignment horizontal="center" vertical="center" wrapText="1"/>
    </xf>
    <xf numFmtId="178" fontId="36" fillId="0" borderId="48" xfId="0" applyNumberFormat="1" applyFont="1" applyBorder="1" applyAlignment="1">
      <alignment horizontal="center" vertical="center" wrapText="1"/>
    </xf>
    <xf numFmtId="178" fontId="36" fillId="0" borderId="92" xfId="0" applyNumberFormat="1" applyFont="1" applyBorder="1" applyAlignment="1">
      <alignment horizontal="center" vertical="center" wrapText="1"/>
    </xf>
    <xf numFmtId="176" fontId="36" fillId="0" borderId="48" xfId="0" applyNumberFormat="1" applyFont="1" applyBorder="1" applyAlignment="1">
      <alignment horizontal="center" vertical="center" wrapText="1"/>
    </xf>
    <xf numFmtId="176" fontId="36" fillId="0" borderId="49" xfId="0" applyNumberFormat="1" applyFont="1" applyBorder="1" applyAlignment="1">
      <alignment horizontal="center" vertical="center" wrapText="1"/>
    </xf>
    <xf numFmtId="0" fontId="34" fillId="36" borderId="9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4" fontId="34" fillId="0" borderId="73" xfId="0" applyNumberFormat="1" applyFont="1" applyBorder="1" applyAlignment="1">
      <alignment horizontal="center" vertical="center" wrapText="1"/>
    </xf>
    <xf numFmtId="4" fontId="34" fillId="0" borderId="93" xfId="0" applyNumberFormat="1" applyFont="1" applyBorder="1" applyAlignment="1">
      <alignment horizontal="center" vertical="center" wrapText="1"/>
    </xf>
    <xf numFmtId="178" fontId="33" fillId="0" borderId="94" xfId="0" applyNumberFormat="1" applyFont="1" applyBorder="1" applyAlignment="1">
      <alignment horizontal="center" vertical="center" wrapText="1"/>
    </xf>
    <xf numFmtId="178" fontId="33" fillId="0" borderId="95" xfId="0" applyNumberFormat="1" applyFont="1" applyBorder="1" applyAlignment="1">
      <alignment horizontal="center" vertical="center" wrapText="1"/>
    </xf>
    <xf numFmtId="0" fontId="33" fillId="0" borderId="12" xfId="0" applyFont="1" applyBorder="1" applyAlignment="1" quotePrefix="1">
      <alignment horizontal="left" vertical="center"/>
    </xf>
    <xf numFmtId="0" fontId="33" fillId="0" borderId="13" xfId="0" applyFont="1" applyBorder="1" applyAlignment="1" quotePrefix="1">
      <alignment horizontal="left" vertical="center"/>
    </xf>
    <xf numFmtId="0" fontId="33" fillId="0" borderId="14" xfId="0" applyFont="1" applyBorder="1" applyAlignment="1" quotePrefix="1">
      <alignment horizontal="left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4" fillId="34" borderId="96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35" fillId="0" borderId="75" xfId="0" applyFont="1" applyBorder="1" applyAlignment="1">
      <alignment horizontal="left" vertical="center" wrapText="1"/>
    </xf>
    <xf numFmtId="0" fontId="35" fillId="0" borderId="97" xfId="0" applyFont="1" applyBorder="1" applyAlignment="1">
      <alignment horizontal="left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4" fontId="34" fillId="0" borderId="89" xfId="0" applyNumberFormat="1" applyFont="1" applyBorder="1" applyAlignment="1">
      <alignment horizontal="center" vertical="center" wrapText="1"/>
    </xf>
    <xf numFmtId="4" fontId="34" fillId="0" borderId="90" xfId="0" applyNumberFormat="1" applyFont="1" applyBorder="1" applyAlignment="1">
      <alignment horizontal="center" vertical="center" wrapText="1"/>
    </xf>
    <xf numFmtId="176" fontId="36" fillId="0" borderId="92" xfId="0" applyNumberFormat="1" applyFont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4" fontId="39" fillId="0" borderId="73" xfId="0" applyNumberFormat="1" applyFont="1" applyBorder="1" applyAlignment="1">
      <alignment horizontal="center" vertical="center" wrapText="1"/>
    </xf>
    <xf numFmtId="4" fontId="39" fillId="0" borderId="93" xfId="0" applyNumberFormat="1" applyFont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5" borderId="69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0" borderId="68" xfId="75" applyBorder="1" applyAlignment="1">
      <alignment horizontal="left" vertical="center" wrapText="1"/>
      <protection/>
    </xf>
    <xf numFmtId="0" fontId="1" fillId="0" borderId="66" xfId="75" applyBorder="1" applyAlignment="1">
      <alignment horizontal="left" vertical="center" wrapText="1"/>
      <protection/>
    </xf>
    <xf numFmtId="0" fontId="1" fillId="0" borderId="72" xfId="75" applyBorder="1" applyAlignment="1">
      <alignment horizontal="left" vertical="center" wrapText="1"/>
      <protection/>
    </xf>
    <xf numFmtId="49" fontId="51" fillId="33" borderId="12" xfId="57" applyNumberFormat="1" applyFont="1" applyFill="1" applyBorder="1" applyAlignment="1">
      <alignment horizontal="center" vertical="center" wrapText="1"/>
      <protection/>
    </xf>
    <xf numFmtId="49" fontId="52" fillId="33" borderId="13" xfId="57" applyNumberFormat="1" applyFont="1" applyFill="1" applyBorder="1" applyAlignment="1">
      <alignment horizontal="center" vertical="center" wrapText="1"/>
      <protection/>
    </xf>
    <xf numFmtId="49" fontId="52" fillId="33" borderId="14" xfId="57" applyNumberFormat="1" applyFont="1" applyFill="1" applyBorder="1" applyAlignment="1">
      <alignment horizontal="center" vertical="center" wrapText="1"/>
      <protection/>
    </xf>
    <xf numFmtId="0" fontId="53" fillId="33" borderId="15" xfId="75" applyFont="1" applyFill="1" applyBorder="1" applyAlignment="1">
      <alignment horizontal="center" vertical="center"/>
      <protection/>
    </xf>
    <xf numFmtId="0" fontId="57" fillId="33" borderId="16" xfId="75" applyFont="1" applyFill="1" applyBorder="1" applyAlignment="1">
      <alignment horizontal="center" vertical="center"/>
      <protection/>
    </xf>
    <xf numFmtId="0" fontId="57" fillId="33" borderId="26" xfId="75" applyFont="1" applyFill="1" applyBorder="1" applyAlignment="1">
      <alignment horizontal="center" vertical="center"/>
      <protection/>
    </xf>
    <xf numFmtId="0" fontId="56" fillId="33" borderId="15" xfId="75" applyFont="1" applyFill="1" applyBorder="1" applyAlignment="1">
      <alignment horizontal="center"/>
      <protection/>
    </xf>
    <xf numFmtId="0" fontId="56" fillId="33" borderId="16" xfId="75" applyFont="1" applyFill="1" applyBorder="1" applyAlignment="1">
      <alignment horizontal="center"/>
      <protection/>
    </xf>
    <xf numFmtId="0" fontId="56" fillId="33" borderId="26" xfId="75" applyFont="1" applyFill="1" applyBorder="1" applyAlignment="1">
      <alignment horizontal="center"/>
      <protection/>
    </xf>
    <xf numFmtId="0" fontId="28" fillId="39" borderId="68" xfId="75" applyFont="1" applyFill="1" applyBorder="1" applyAlignment="1">
      <alignment horizontal="left" vertical="center"/>
      <protection/>
    </xf>
    <xf numFmtId="0" fontId="28" fillId="39" borderId="66" xfId="75" applyFont="1" applyFill="1" applyBorder="1" applyAlignment="1">
      <alignment horizontal="left" vertical="center"/>
      <protection/>
    </xf>
    <xf numFmtId="0" fontId="28" fillId="39" borderId="72" xfId="75" applyFont="1" applyFill="1" applyBorder="1" applyAlignment="1">
      <alignment horizontal="left" vertical="center"/>
      <protection/>
    </xf>
    <xf numFmtId="0" fontId="1" fillId="0" borderId="68" xfId="75" applyBorder="1" applyAlignment="1">
      <alignment horizontal="center" vertical="center" wrapText="1"/>
      <protection/>
    </xf>
    <xf numFmtId="0" fontId="1" fillId="0" borderId="66" xfId="75" applyBorder="1" applyAlignment="1">
      <alignment horizontal="center" vertical="center" wrapText="1"/>
      <protection/>
    </xf>
    <xf numFmtId="0" fontId="1" fillId="0" borderId="72" xfId="75" applyBorder="1" applyAlignment="1">
      <alignment horizontal="center" vertical="center" wrapText="1"/>
      <protection/>
    </xf>
    <xf numFmtId="0" fontId="60" fillId="40" borderId="68" xfId="75" applyFont="1" applyFill="1" applyBorder="1" applyAlignment="1">
      <alignment horizontal="right" vertical="center"/>
      <protection/>
    </xf>
    <xf numFmtId="0" fontId="60" fillId="40" borderId="66" xfId="75" applyFont="1" applyFill="1" applyBorder="1" applyAlignment="1">
      <alignment horizontal="right" vertical="center"/>
      <protection/>
    </xf>
    <xf numFmtId="0" fontId="1" fillId="0" borderId="68" xfId="75" applyBorder="1" applyAlignment="1">
      <alignment horizontal="left" vertical="center"/>
      <protection/>
    </xf>
    <xf numFmtId="0" fontId="1" fillId="0" borderId="66" xfId="75" applyBorder="1" applyAlignment="1">
      <alignment horizontal="left" vertical="center"/>
      <protection/>
    </xf>
    <xf numFmtId="0" fontId="1" fillId="0" borderId="72" xfId="75" applyBorder="1" applyAlignment="1">
      <alignment horizontal="left" vertical="center"/>
      <protection/>
    </xf>
    <xf numFmtId="0" fontId="64" fillId="33" borderId="20" xfId="75" applyFont="1" applyFill="1" applyBorder="1" applyAlignment="1">
      <alignment vertical="center"/>
      <protection/>
    </xf>
    <xf numFmtId="0" fontId="64" fillId="33" borderId="0" xfId="75" applyFont="1" applyFill="1" applyAlignment="1">
      <alignment vertical="center"/>
      <protection/>
    </xf>
    <xf numFmtId="0" fontId="1" fillId="0" borderId="68" xfId="75" applyBorder="1" applyAlignment="1">
      <alignment horizontal="left" vertical="top" wrapText="1"/>
      <protection/>
    </xf>
    <xf numFmtId="0" fontId="1" fillId="0" borderId="66" xfId="75" applyBorder="1" applyAlignment="1">
      <alignment horizontal="left" vertical="top" wrapText="1"/>
      <protection/>
    </xf>
    <xf numFmtId="0" fontId="1" fillId="0" borderId="72" xfId="75" applyBorder="1" applyAlignment="1">
      <alignment horizontal="left" vertical="top" wrapText="1"/>
      <protection/>
    </xf>
    <xf numFmtId="0" fontId="27" fillId="0" borderId="68" xfId="75" applyFont="1" applyBorder="1" applyAlignment="1">
      <alignment horizontal="left" vertical="top" wrapText="1"/>
      <protection/>
    </xf>
    <xf numFmtId="0" fontId="60" fillId="40" borderId="72" xfId="75" applyFont="1" applyFill="1" applyBorder="1" applyAlignment="1">
      <alignment horizontal="right" vertical="center"/>
      <protection/>
    </xf>
    <xf numFmtId="0" fontId="27" fillId="33" borderId="11" xfId="75" applyFont="1" applyFill="1" applyBorder="1" applyAlignment="1">
      <alignment horizontal="left" vertical="center" wrapText="1"/>
      <protection/>
    </xf>
    <xf numFmtId="0" fontId="27" fillId="33" borderId="17" xfId="75" applyFont="1" applyFill="1" applyBorder="1" applyAlignment="1">
      <alignment horizontal="left" vertical="center" wrapText="1"/>
      <protection/>
    </xf>
    <xf numFmtId="0" fontId="27" fillId="33" borderId="20" xfId="75" applyFont="1" applyFill="1" applyBorder="1" applyAlignment="1">
      <alignment horizontal="left" vertical="center" wrapText="1"/>
      <protection/>
    </xf>
    <xf numFmtId="0" fontId="27" fillId="33" borderId="0" xfId="75" applyFont="1" applyFill="1" applyAlignment="1">
      <alignment horizontal="left" vertical="center" wrapText="1"/>
      <protection/>
    </xf>
    <xf numFmtId="0" fontId="27" fillId="33" borderId="12" xfId="75" applyFont="1" applyFill="1" applyBorder="1" applyAlignment="1">
      <alignment horizontal="left" vertical="center" wrapText="1"/>
      <protection/>
    </xf>
    <xf numFmtId="0" fontId="27" fillId="33" borderId="13" xfId="75" applyFont="1" applyFill="1" applyBorder="1" applyAlignment="1">
      <alignment horizontal="left" vertical="center" wrapText="1"/>
      <protection/>
    </xf>
    <xf numFmtId="0" fontId="27" fillId="33" borderId="17" xfId="75" applyFont="1" applyFill="1" applyBorder="1" applyAlignment="1">
      <alignment horizontal="center" vertical="center"/>
      <protection/>
    </xf>
    <xf numFmtId="0" fontId="27" fillId="33" borderId="0" xfId="75" applyFont="1" applyFill="1" applyAlignment="1">
      <alignment horizontal="center" vertical="center"/>
      <protection/>
    </xf>
    <xf numFmtId="0" fontId="27" fillId="33" borderId="13" xfId="75" applyFont="1" applyFill="1" applyBorder="1" applyAlignment="1">
      <alignment horizontal="center" vertical="center"/>
      <protection/>
    </xf>
    <xf numFmtId="0" fontId="61" fillId="33" borderId="18" xfId="75" applyFont="1" applyFill="1" applyBorder="1" applyAlignment="1">
      <alignment horizontal="center" vertical="center"/>
      <protection/>
    </xf>
    <xf numFmtId="0" fontId="61" fillId="33" borderId="21" xfId="75" applyFont="1" applyFill="1" applyBorder="1" applyAlignment="1">
      <alignment horizontal="center" vertical="center"/>
      <protection/>
    </xf>
    <xf numFmtId="0" fontId="61" fillId="33" borderId="14" xfId="75" applyFont="1" applyFill="1" applyBorder="1" applyAlignment="1">
      <alignment horizontal="center" vertical="center"/>
      <protection/>
    </xf>
    <xf numFmtId="0" fontId="0" fillId="0" borderId="20" xfId="57" applyBorder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0" fillId="0" borderId="103" xfId="57" applyBorder="1" applyAlignment="1">
      <alignment horizontal="left" vertical="center" wrapText="1"/>
      <protection/>
    </xf>
    <xf numFmtId="0" fontId="27" fillId="37" borderId="104" xfId="75" applyFont="1" applyFill="1" applyBorder="1" applyAlignment="1">
      <alignment horizontal="right" vertical="center"/>
      <protection/>
    </xf>
    <xf numFmtId="0" fontId="27" fillId="37" borderId="105" xfId="75" applyFont="1" applyFill="1" applyBorder="1" applyAlignment="1">
      <alignment horizontal="right" vertical="center"/>
      <protection/>
    </xf>
    <xf numFmtId="0" fontId="27" fillId="37" borderId="106" xfId="75" applyFont="1" applyFill="1" applyBorder="1" applyAlignment="1">
      <alignment horizontal="right" vertical="center"/>
      <protection/>
    </xf>
    <xf numFmtId="0" fontId="27" fillId="37" borderId="107" xfId="75" applyFont="1" applyFill="1" applyBorder="1" applyAlignment="1">
      <alignment horizontal="right" vertical="center"/>
      <protection/>
    </xf>
    <xf numFmtId="10" fontId="43" fillId="37" borderId="108" xfId="75" applyNumberFormat="1" applyFont="1" applyFill="1" applyBorder="1" applyAlignment="1">
      <alignment horizontal="center" vertical="center"/>
      <protection/>
    </xf>
    <xf numFmtId="10" fontId="43" fillId="37" borderId="109" xfId="75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Título 1" xfId="21"/>
    <cellStyle name="Título 2" xfId="22"/>
    <cellStyle name="Título 3" xfId="23"/>
    <cellStyle name="Título 4" xfId="24"/>
    <cellStyle name="Bom" xfId="25"/>
    <cellStyle name="Ruim" xfId="26"/>
    <cellStyle name="Entrada" xfId="27"/>
    <cellStyle name="Saída" xfId="28"/>
    <cellStyle name="Cálculo" xfId="29"/>
    <cellStyle name="Célula Vinculada" xfId="30"/>
    <cellStyle name="Célula de Verificação" xfId="31"/>
    <cellStyle name="Texto de Aviso" xfId="32"/>
    <cellStyle name="Nota" xfId="33"/>
    <cellStyle name="Texto Explicativo" xfId="34"/>
    <cellStyle name="Total" xfId="35"/>
    <cellStyle name="Ênfase1" xfId="36"/>
    <cellStyle name="20% - Ênfase1" xfId="37"/>
    <cellStyle name="40% - Ênfase1" xfId="38"/>
    <cellStyle name="Ênfase2" xfId="39"/>
    <cellStyle name="20% - Ênfase2" xfId="40"/>
    <cellStyle name="40% - Ênfase2" xfId="41"/>
    <cellStyle name="Ênfase3" xfId="42"/>
    <cellStyle name="20% - Ênfase3" xfId="43"/>
    <cellStyle name="40% - Ênfase3" xfId="44"/>
    <cellStyle name="Ênfase4" xfId="45"/>
    <cellStyle name="20% - Ênfase4" xfId="46"/>
    <cellStyle name="40% - Ênfase4" xfId="47"/>
    <cellStyle name="Ênfase5" xfId="48"/>
    <cellStyle name="20% - Ênfase5" xfId="49"/>
    <cellStyle name="40% - Ênfase5" xfId="50"/>
    <cellStyle name="Ênfase6" xfId="51"/>
    <cellStyle name="20% - Ênfase6" xfId="52"/>
    <cellStyle name="40% - Ênfase6" xfId="53"/>
    <cellStyle name="Moeda 2" xfId="54"/>
    <cellStyle name="Normal 2" xfId="55"/>
    <cellStyle name="Normal 2 2" xfId="56"/>
    <cellStyle name="Normal 2 2 2" xfId="57"/>
    <cellStyle name="Excel Built-in Comma" xfId="58"/>
    <cellStyle name="Excel Built-in Normal" xfId="59"/>
    <cellStyle name="Porcentagem 2" xfId="60"/>
    <cellStyle name="Vírgula 2" xfId="61"/>
    <cellStyle name="Vírgula 3" xfId="62"/>
    <cellStyle name="Vírgula 2 2" xfId="63"/>
    <cellStyle name="Normal 4 2" xfId="64"/>
    <cellStyle name="Título 5" xfId="65"/>
    <cellStyle name="Neutro 2" xfId="66"/>
    <cellStyle name="60% - Ênfase1 2" xfId="67"/>
    <cellStyle name="60% - Ênfase2 2" xfId="68"/>
    <cellStyle name="60% - Ênfase3 2" xfId="69"/>
    <cellStyle name="60% - Ênfase4 2" xfId="70"/>
    <cellStyle name="60% - Ênfase5 2" xfId="71"/>
    <cellStyle name="60% - Ênfase6 2" xfId="72"/>
    <cellStyle name="Normal 3" xfId="73"/>
    <cellStyle name="Moeda" xfId="74"/>
    <cellStyle name="Normal 12" xfId="75"/>
    <cellStyle name="Vírgul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'[2]CDM'!$C$14</c:f>
              <c:strCache>
                <c:ptCount val="1"/>
                <c:pt idx="0">
                  <c:v>% DO VALOR TOTAL: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'[2]CDM'!$D$14:$P$14</c:f>
              <c:numCache>
                <c:formatCode>General</c:formatCode>
                <c:ptCount val="13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0.08333333333333333</c:v>
                </c:pt>
                <c:pt idx="6">
                  <c:v>0.08333333333333333</c:v>
                </c:pt>
                <c:pt idx="7">
                  <c:v>0.08333333333333333</c:v>
                </c:pt>
                <c:pt idx="8">
                  <c:v>0.08333333333333333</c:v>
                </c:pt>
                <c:pt idx="9">
                  <c:v>0.08333333333333333</c:v>
                </c:pt>
                <c:pt idx="10">
                  <c:v>0.08333333333333333</c:v>
                </c:pt>
                <c:pt idx="11">
                  <c:v>0.08333333333333333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35954884"/>
        <c:axId val="55158501"/>
        <c:axId val="26664462"/>
      </c:bar3D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54884"/>
        <c:crosses val="autoZero"/>
        <c:crossBetween val="between"/>
        <c:dispUnits/>
      </c:valAx>
      <c:ser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585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'[2]CDM'!$C$13</c:f>
              <c:strCache>
                <c:ptCount val="1"/>
                <c:pt idx="0">
                  <c:v>TOTAL NO MÊS: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'[2]CDM'!$D$13:$P$13</c:f>
              <c:numCache>
                <c:formatCode>General</c:formatCode>
                <c:ptCount val="13"/>
                <c:pt idx="0">
                  <c:v>235087.9115240142</c:v>
                </c:pt>
                <c:pt idx="1">
                  <c:v>235087.9115240142</c:v>
                </c:pt>
                <c:pt idx="2">
                  <c:v>235087.9115240142</c:v>
                </c:pt>
                <c:pt idx="3">
                  <c:v>235087.9115240142</c:v>
                </c:pt>
                <c:pt idx="4">
                  <c:v>235087.9115240142</c:v>
                </c:pt>
                <c:pt idx="5">
                  <c:v>235087.9115240142</c:v>
                </c:pt>
                <c:pt idx="6">
                  <c:v>235087.9115240142</c:v>
                </c:pt>
                <c:pt idx="7">
                  <c:v>235087.9115240142</c:v>
                </c:pt>
                <c:pt idx="8">
                  <c:v>235087.9115240142</c:v>
                </c:pt>
                <c:pt idx="9">
                  <c:v>235087.9115240142</c:v>
                </c:pt>
                <c:pt idx="10">
                  <c:v>235087.9115240142</c:v>
                </c:pt>
                <c:pt idx="11">
                  <c:v>235087.9115240142</c:v>
                </c:pt>
                <c:pt idx="12">
                  <c:v>2821054.9382881704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'[2]CDM'!$C$15</c:f>
              <c:strCache>
                <c:ptCount val="1"/>
                <c:pt idx="0">
                  <c:v>ACUMULADO MENSAL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'[2]CDM'!$D$15:$P$15</c:f>
              <c:numCache>
                <c:formatCode>General</c:formatCode>
                <c:ptCount val="13"/>
                <c:pt idx="0">
                  <c:v>235087.9115240142</c:v>
                </c:pt>
                <c:pt idx="1">
                  <c:v>470175.8230480284</c:v>
                </c:pt>
                <c:pt idx="2">
                  <c:v>705263.7345720426</c:v>
                </c:pt>
                <c:pt idx="3">
                  <c:v>940351.6460960568</c:v>
                </c:pt>
                <c:pt idx="4">
                  <c:v>1175439.5576200709</c:v>
                </c:pt>
                <c:pt idx="5">
                  <c:v>1410527.469144085</c:v>
                </c:pt>
                <c:pt idx="6">
                  <c:v>1645615.380668099</c:v>
                </c:pt>
                <c:pt idx="7">
                  <c:v>1880703.2921921131</c:v>
                </c:pt>
                <c:pt idx="8">
                  <c:v>2115791.203716127</c:v>
                </c:pt>
                <c:pt idx="9">
                  <c:v>2350879.1152401413</c:v>
                </c:pt>
                <c:pt idx="10">
                  <c:v>2585967.0267641554</c:v>
                </c:pt>
                <c:pt idx="11">
                  <c:v>2821054.9382881694</c:v>
                </c:pt>
              </c:numCache>
            </c:numRef>
          </c:val>
          <c:shape val="box"/>
        </c:ser>
        <c:gapDepth val="60"/>
        <c:shape val="box"/>
        <c:axId val="38653567"/>
        <c:axId val="12337784"/>
        <c:axId val="43931193"/>
      </c:bar3D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653567"/>
        <c:crosses val="autoZero"/>
        <c:crossBetween val="between"/>
        <c:dispUnits/>
      </c:valAx>
      <c:ser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377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/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11</xdr:col>
      <xdr:colOff>409575</xdr:colOff>
      <xdr:row>0</xdr:row>
      <xdr:rowOff>1200150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04775"/>
          <a:ext cx="78771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733425</xdr:colOff>
      <xdr:row>0</xdr:row>
      <xdr:rowOff>1133475</xdr:rowOff>
    </xdr:from>
    <xdr:ext cx="4533900" cy="314325"/>
    <xdr:sp macro="" textlink="">
      <xdr:nvSpPr>
        <xdr:cNvPr id="4" name="CaixaDeTexto 3"/>
        <xdr:cNvSpPr txBox="1"/>
      </xdr:nvSpPr>
      <xdr:spPr>
        <a:xfrm>
          <a:off x="1857375" y="11334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  <xdr:twoCellAnchor>
    <xdr:from>
      <xdr:col>1</xdr:col>
      <xdr:colOff>0</xdr:colOff>
      <xdr:row>93</xdr:row>
      <xdr:rowOff>76200</xdr:rowOff>
    </xdr:from>
    <xdr:to>
      <xdr:col>13</xdr:col>
      <xdr:colOff>161925</xdr:colOff>
      <xdr:row>93</xdr:row>
      <xdr:rowOff>76200</xdr:rowOff>
    </xdr:to>
    <xdr:cxnSp macro="">
      <xdr:nvCxnSpPr>
        <xdr:cNvPr id="5" name="Line 31"/>
        <xdr:cNvCxnSpPr>
          <a:cxnSpLocks noChangeShapeType="1"/>
        </xdr:cNvCxnSpPr>
      </xdr:nvCxnSpPr>
      <xdr:spPr bwMode="auto">
        <a:xfrm>
          <a:off x="514350" y="27774900"/>
          <a:ext cx="8543925" cy="0"/>
        </a:xfrm>
        <a:prstGeom prst="line">
          <a:avLst/>
        </a:prstGeom>
        <a:noFill/>
        <a:ln w="4601">
          <a:solidFill>
            <a:srgbClr val="000000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93</xdr:row>
      <xdr:rowOff>76200</xdr:rowOff>
    </xdr:from>
    <xdr:to>
      <xdr:col>13</xdr:col>
      <xdr:colOff>171450</xdr:colOff>
      <xdr:row>93</xdr:row>
      <xdr:rowOff>76200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>
          <a:off x="514350" y="27774900"/>
          <a:ext cx="8553450" cy="0"/>
        </a:xfrm>
        <a:prstGeom prst="line">
          <a:avLst/>
        </a:prstGeom>
        <a:noFill/>
        <a:ln w="4601">
          <a:solidFill>
            <a:srgbClr val="000000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32</xdr:row>
      <xdr:rowOff>38100</xdr:rowOff>
    </xdr:from>
    <xdr:ext cx="4714875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2371725" y="7181850"/>
              <a:ext cx="4714875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r>
                          <m:rPr>
                            <m:brk m:alnAt="63"/>
                          </m:rPr>
                          <a:rPr lang="pt-BR" sz="20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∗(1+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𝑍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box>
                    <m:r>
                      <a:rPr lang="pt-BR" sz="2000" b="0" i="1">
                        <a:latin typeface="Cambria Math" panose="02040503050406030204" pitchFamily="18" charset="0"/>
                      </a:rPr>
                      <m:t>)−1</m:t>
                    </m:r>
                  </m:oMath>
                </m:oMathPara>
              </a14:m>
              <a:endParaRPr lang="pt-BR" sz="20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2371725" y="7181850"/>
              <a:ext cx="4714875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r>
                          <m:rPr>
                            <m:brk m:alnAt="63"/>
                          </m:rPr>
                          <a:rPr lang="pt-BR" sz="20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∗(1+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𝑍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box>
                    <m:r>
                      <a:rPr lang="pt-BR" sz="2000" b="0" i="1">
                        <a:latin typeface="Cambria Math" panose="02040503050406030204" pitchFamily="18" charset="0"/>
                      </a:rPr>
                      <m:t>)−1</m:t>
                    </m:r>
                  </m:oMath>
                </m:oMathPara>
              </a14:m>
              <a:endParaRPr lang="pt-BR" sz="2000"/>
            </a:p>
          </xdr:txBody>
        </xdr:sp>
      </mc:Fallback>
    </mc:AlternateContent>
    <xdr:clientData/>
  </xdr:oneCellAnchor>
  <xdr:twoCellAnchor>
    <xdr:from>
      <xdr:col>1</xdr:col>
      <xdr:colOff>142875</xdr:colOff>
      <xdr:row>1</xdr:row>
      <xdr:rowOff>123825</xdr:rowOff>
    </xdr:from>
    <xdr:to>
      <xdr:col>7</xdr:col>
      <xdr:colOff>1800225</xdr:colOff>
      <xdr:row>3</xdr:row>
      <xdr:rowOff>0</xdr:rowOff>
    </xdr:to>
    <xdr:grpSp>
      <xdr:nvGrpSpPr>
        <xdr:cNvPr id="3" name="Agrupar 6"/>
        <xdr:cNvGrpSpPr/>
      </xdr:nvGrpSpPr>
      <xdr:grpSpPr>
        <a:xfrm>
          <a:off x="752475" y="323850"/>
          <a:ext cx="4705350" cy="904875"/>
          <a:chOff x="-111151" y="-33346"/>
          <a:chExt cx="6724650" cy="998309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11151" y="-33346"/>
            <a:ext cx="6724650" cy="97534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Caixa de Texto 2"/>
          <xdr:cNvSpPr txBox="1">
            <a:spLocks noChangeArrowheads="1"/>
          </xdr:cNvSpPr>
        </xdr:nvSpPr>
        <xdr:spPr bwMode="auto">
          <a:xfrm>
            <a:off x="826938" y="626786"/>
            <a:ext cx="3826326" cy="338177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BR" sz="12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SECRETARIA DE SERVIÇOS</a:t>
            </a:r>
            <a:r>
              <a:rPr lang="pt-BR" sz="1200" b="1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PÚBLICOS</a:t>
            </a:r>
            <a:endParaRPr lang="pt-BR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1866900</xdr:colOff>
      <xdr:row>1</xdr:row>
      <xdr:rowOff>28575</xdr:rowOff>
    </xdr:from>
    <xdr:to>
      <xdr:col>8</xdr:col>
      <xdr:colOff>1476375</xdr:colOff>
      <xdr:row>2</xdr:row>
      <xdr:rowOff>419100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228600"/>
          <a:ext cx="1857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14</xdr:col>
      <xdr:colOff>371475</xdr:colOff>
      <xdr:row>0</xdr:row>
      <xdr:rowOff>1200150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04775"/>
          <a:ext cx="10125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571500</xdr:colOff>
      <xdr:row>0</xdr:row>
      <xdr:rowOff>1076325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695575" y="107632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95250</xdr:rowOff>
    </xdr:from>
    <xdr:to>
      <xdr:col>12</xdr:col>
      <xdr:colOff>1152525</xdr:colOff>
      <xdr:row>3</xdr:row>
      <xdr:rowOff>304800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819150" y="95250"/>
          <a:ext cx="18688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1152525</xdr:colOff>
      <xdr:row>4</xdr:row>
      <xdr:rowOff>28575</xdr:rowOff>
    </xdr:from>
    <xdr:ext cx="4533900" cy="323850"/>
    <xdr:sp macro="" textlink="">
      <xdr:nvSpPr>
        <xdr:cNvPr id="3" name="CaixaDeTexto 2"/>
        <xdr:cNvSpPr txBox="1"/>
      </xdr:nvSpPr>
      <xdr:spPr>
        <a:xfrm>
          <a:off x="5695950" y="1733550"/>
          <a:ext cx="453390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500" b="1"/>
            <a:t>SECRETARIA MUNICIPAL DE SERVIÇOS</a:t>
          </a:r>
          <a:r>
            <a:rPr lang="pt-BR" sz="1500" b="1" baseline="0"/>
            <a:t> PLÚBLICOS</a:t>
          </a:r>
          <a:endParaRPr lang="pt-BR" sz="15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13</xdr:col>
      <xdr:colOff>1057275</xdr:colOff>
      <xdr:row>30</xdr:row>
      <xdr:rowOff>190500</xdr:rowOff>
    </xdr:to>
    <xdr:graphicFrame macro="">
      <xdr:nvGraphicFramePr>
        <xdr:cNvPr id="2" name="Gráfico 1"/>
        <xdr:cNvGraphicFramePr/>
      </xdr:nvGraphicFramePr>
      <xdr:xfrm>
        <a:off x="28575" y="4371975"/>
        <a:ext cx="18411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31</xdr:row>
      <xdr:rowOff>123825</xdr:rowOff>
    </xdr:from>
    <xdr:to>
      <xdr:col>13</xdr:col>
      <xdr:colOff>1066800</xdr:colOff>
      <xdr:row>45</xdr:row>
      <xdr:rowOff>66675</xdr:rowOff>
    </xdr:to>
    <xdr:graphicFrame macro="">
      <xdr:nvGraphicFramePr>
        <xdr:cNvPr id="3" name="Gráfico 2"/>
        <xdr:cNvGraphicFramePr/>
      </xdr:nvGraphicFramePr>
      <xdr:xfrm>
        <a:off x="38100" y="7334250"/>
        <a:ext cx="184118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142875</xdr:rowOff>
    </xdr:from>
    <xdr:to>
      <xdr:col>13</xdr:col>
      <xdr:colOff>942975</xdr:colOff>
      <xdr:row>6</xdr:row>
      <xdr:rowOff>9525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42875"/>
          <a:ext cx="1812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495300</xdr:colOff>
      <xdr:row>4</xdr:row>
      <xdr:rowOff>133350</xdr:rowOff>
    </xdr:from>
    <xdr:ext cx="4533900" cy="723900"/>
    <xdr:sp macro="" textlink="">
      <xdr:nvSpPr>
        <xdr:cNvPr id="5" name="CaixaDeTexto 4"/>
        <xdr:cNvSpPr txBox="1"/>
      </xdr:nvSpPr>
      <xdr:spPr>
        <a:xfrm>
          <a:off x="6781800" y="1266825"/>
          <a:ext cx="4533900" cy="723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500" b="1"/>
            <a:t>SECRETARIA MUNICIPAL DE SERVIÇOS</a:t>
          </a:r>
          <a:r>
            <a:rPr lang="pt-BR" sz="1500" b="1" baseline="0"/>
            <a:t> PLÚBLICOS</a:t>
          </a:r>
          <a:endParaRPr lang="pt-BR" sz="15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86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812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86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812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67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050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67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050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4</xdr:col>
      <xdr:colOff>571500</xdr:colOff>
      <xdr:row>2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47625" y="114300"/>
          <a:ext cx="489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0</xdr:row>
      <xdr:rowOff>28575</xdr:rowOff>
    </xdr:from>
    <xdr:to>
      <xdr:col>5</xdr:col>
      <xdr:colOff>1485900</xdr:colOff>
      <xdr:row>3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28575"/>
          <a:ext cx="1752600" cy="1190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&#211;RIA%20DE%20CALCULO%20VACOL%20REV2%20valor%20da%20licita&#231;&#227;o%20com%20a%20m&#233;d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ica&#231;&#227;o\Downloads\VACALL%20cer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ica&#231;&#227;o\Desktop\SHEILA\ILUMINA&#199;&#195;O\P.O%20ILUMINA&#199;&#195;O%20PUBLICA%20-REV%2006-21%20-%20DESONERADA%20-%202%20aditivoRE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ALCULO"/>
      <sheetName val="PLANILHA DE CUSTO"/>
      <sheetName val="CFF"/>
      <sheetName val="CDM"/>
      <sheetName val="SEWER JET"/>
      <sheetName val="HIDROJATO"/>
    </sheetNames>
    <sheetDataSet>
      <sheetData sheetId="0"/>
      <sheetData sheetId="1">
        <row r="5">
          <cell r="A5" t="str">
            <v>ITEM</v>
          </cell>
        </row>
        <row r="6">
          <cell r="A6" t="str">
            <v>1.0</v>
          </cell>
        </row>
        <row r="12">
          <cell r="A12" t="str">
            <v>2.0</v>
          </cell>
        </row>
        <row r="18">
          <cell r="A18" t="str">
            <v>3.0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0123"/>
      <sheetName val=" Limpa fossa desonerada"/>
      <sheetName val="Descrição desonerada"/>
      <sheetName val="Limpa fossa Onerada"/>
      <sheetName val="Descrição onerada"/>
      <sheetName val="Capina composição"/>
      <sheetName val="Capina Descrição"/>
      <sheetName val="CAPINA ONERADA"/>
      <sheetName val="CAPINA DESC. ONERADA"/>
      <sheetName val="Poda composição"/>
      <sheetName val="Poda Descrição"/>
      <sheetName val=" Caixa dágua Comp"/>
      <sheetName val="Caixa dágua descrição"/>
      <sheetName val="Cisterna Comp"/>
      <sheetName val="cisterna descrição"/>
      <sheetName val="BDI DESONERADO"/>
      <sheetName val="BDI ONERADO"/>
      <sheetName val="DIPR1222"/>
      <sheetName val="CFF"/>
      <sheetName val="CDM"/>
      <sheetName val="COMP1222"/>
      <sheetName val="O.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 t="str">
            <v>1° Mês</v>
          </cell>
          <cell r="E12" t="str">
            <v>2° Mês</v>
          </cell>
          <cell r="F12" t="str">
            <v>3° Mês</v>
          </cell>
          <cell r="G12" t="str">
            <v>4° Mês</v>
          </cell>
          <cell r="H12" t="str">
            <v>5° Mês</v>
          </cell>
          <cell r="I12" t="str">
            <v>6° Mês</v>
          </cell>
          <cell r="J12" t="str">
            <v>7° Mês</v>
          </cell>
          <cell r="K12" t="str">
            <v>8° Mês</v>
          </cell>
          <cell r="L12" t="str">
            <v>9° Mês</v>
          </cell>
          <cell r="M12" t="str">
            <v>10° Mês</v>
          </cell>
          <cell r="N12" t="str">
            <v>11° Mês</v>
          </cell>
          <cell r="O12" t="str">
            <v>12° Mês</v>
          </cell>
          <cell r="P12" t="str">
            <v>TOTAL</v>
          </cell>
        </row>
        <row r="13">
          <cell r="C13" t="str">
            <v>TOTAL NO MÊS:</v>
          </cell>
          <cell r="D13">
            <v>235087.9115240142</v>
          </cell>
          <cell r="E13">
            <v>235087.9115240142</v>
          </cell>
          <cell r="F13">
            <v>235087.9115240142</v>
          </cell>
          <cell r="G13">
            <v>235087.9115240142</v>
          </cell>
          <cell r="H13">
            <v>235087.9115240142</v>
          </cell>
          <cell r="I13">
            <v>235087.9115240142</v>
          </cell>
          <cell r="J13">
            <v>235087.9115240142</v>
          </cell>
          <cell r="K13">
            <v>235087.9115240142</v>
          </cell>
          <cell r="L13">
            <v>235087.9115240142</v>
          </cell>
          <cell r="M13">
            <v>235087.9115240142</v>
          </cell>
          <cell r="N13">
            <v>235087.9115240142</v>
          </cell>
          <cell r="O13">
            <v>235087.9115240142</v>
          </cell>
          <cell r="P13">
            <v>2821054.9382881704</v>
          </cell>
        </row>
        <row r="14">
          <cell r="C14" t="str">
            <v>% DO VALOR TOTAL:</v>
          </cell>
          <cell r="D14">
            <v>0.08333333333333333</v>
          </cell>
          <cell r="E14">
            <v>0.08333333333333333</v>
          </cell>
          <cell r="F14">
            <v>0.08333333333333333</v>
          </cell>
          <cell r="G14">
            <v>0.08333333333333333</v>
          </cell>
          <cell r="H14">
            <v>0.08333333333333333</v>
          </cell>
          <cell r="I14">
            <v>0.08333333333333333</v>
          </cell>
          <cell r="J14">
            <v>0.08333333333333333</v>
          </cell>
          <cell r="K14">
            <v>0.08333333333333333</v>
          </cell>
          <cell r="L14">
            <v>0.08333333333333333</v>
          </cell>
          <cell r="M14">
            <v>0.08333333333333333</v>
          </cell>
          <cell r="N14">
            <v>0.08333333333333333</v>
          </cell>
          <cell r="O14">
            <v>0.08333333333333333</v>
          </cell>
          <cell r="P14">
            <v>1</v>
          </cell>
        </row>
        <row r="15">
          <cell r="C15" t="str">
            <v>ACUMULADO MENSAL</v>
          </cell>
          <cell r="D15">
            <v>235087.9115240142</v>
          </cell>
          <cell r="E15">
            <v>470175.8230480284</v>
          </cell>
          <cell r="F15">
            <v>705263.7345720426</v>
          </cell>
          <cell r="G15">
            <v>940351.6460960568</v>
          </cell>
          <cell r="H15">
            <v>1175439.5576200709</v>
          </cell>
          <cell r="I15">
            <v>1410527.469144085</v>
          </cell>
          <cell r="J15">
            <v>1645615.380668099</v>
          </cell>
          <cell r="K15">
            <v>1880703.2921921131</v>
          </cell>
          <cell r="L15">
            <v>2115791.203716127</v>
          </cell>
          <cell r="M15">
            <v>2350879.1152401413</v>
          </cell>
          <cell r="N15">
            <v>2585967.0267641554</v>
          </cell>
          <cell r="O15">
            <v>2821054.9382881694</v>
          </cell>
        </row>
      </sheetData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 EQUIPAMENTO"/>
      <sheetName val="MEMORIA HORAS FESTAS"/>
      <sheetName val="equip real"/>
      <sheetName val="MEMORIA DE CÁLCULO INSUMO"/>
      <sheetName val="Planilha3"/>
      <sheetName val="COMPOSIÇÃO"/>
      <sheetName val="Cotação de Mercado"/>
      <sheetName val="CFF"/>
      <sheetName val="CRONO DESEMBOLSO"/>
      <sheetName val="EMOP0623"/>
      <sheetName val="BDI"/>
      <sheetName val="BDI Equipamentos e materias"/>
      <sheetName val="PO EQUIPAMENTO"/>
      <sheetName val="PO INSUMO"/>
      <sheetName val="MÉDIA DOS PRÇ DE MERC ANTIGO"/>
      <sheetName val="EMOP1118"/>
      <sheetName val="EMOP 0420"/>
    </sheetNames>
    <sheetDataSet>
      <sheetData sheetId="0"/>
      <sheetData sheetId="1"/>
      <sheetData sheetId="2"/>
      <sheetData sheetId="3"/>
      <sheetData sheetId="4">
        <row r="8">
          <cell r="B8" t="str">
            <v>SECRETARIA MUNICIPAL DE SERVIÇOS PÚBLICOS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33F0-4CAA-45EA-94F6-BF1B73027260}">
  <dimension ref="A1:L23"/>
  <sheetViews>
    <sheetView view="pageBreakPreview" zoomScale="90" zoomScaleSheetLayoutView="90" workbookViewId="0" topLeftCell="A7">
      <selection activeCell="D18" sqref="D18:J18"/>
    </sheetView>
  </sheetViews>
  <sheetFormatPr defaultColWidth="9.140625" defaultRowHeight="15"/>
  <cols>
    <col min="1" max="1" width="7.7109375" style="1" customWidth="1"/>
    <col min="2" max="2" width="9.140625" style="1" customWidth="1"/>
    <col min="3" max="3" width="15.57421875" style="1" customWidth="1"/>
    <col min="4" max="4" width="9.28125" style="1" bestFit="1" customWidth="1"/>
    <col min="5" max="5" width="23.00390625" style="1" bestFit="1" customWidth="1"/>
    <col min="6" max="6" width="9.140625" style="1" customWidth="1"/>
    <col min="7" max="7" width="10.140625" style="1" customWidth="1"/>
    <col min="8" max="8" width="9.140625" style="1" customWidth="1"/>
    <col min="9" max="9" width="3.421875" style="2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6384" width="9.140625" style="1" customWidth="1"/>
  </cols>
  <sheetData>
    <row r="1" spans="1:12" ht="123" customHeight="1" thickBot="1">
      <c r="A1" s="16"/>
      <c r="B1" s="17"/>
      <c r="C1" s="17"/>
      <c r="D1" s="17"/>
      <c r="E1" s="17"/>
      <c r="F1" s="17"/>
      <c r="G1" s="17"/>
      <c r="H1" s="17"/>
      <c r="I1" s="18"/>
      <c r="J1" s="17"/>
      <c r="K1" s="17"/>
      <c r="L1" s="19"/>
    </row>
    <row r="2" spans="1:12" s="9" customFormat="1" ht="39.95" customHeight="1">
      <c r="A2" s="8" t="s">
        <v>37</v>
      </c>
      <c r="B2" s="317" t="s">
        <v>43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s="9" customFormat="1" ht="39.95" customHeight="1" thickBot="1">
      <c r="A3" s="10" t="s">
        <v>39</v>
      </c>
      <c r="B3" s="11" t="s">
        <v>38</v>
      </c>
      <c r="C3" s="11"/>
      <c r="D3" s="12"/>
      <c r="E3" s="12"/>
      <c r="F3" s="12"/>
      <c r="G3" s="12"/>
      <c r="H3" s="12"/>
      <c r="I3" s="12"/>
      <c r="J3" s="12"/>
      <c r="K3" s="12"/>
      <c r="L3" s="13"/>
    </row>
    <row r="4" spans="1:12" ht="30" customHeight="1" thickBot="1">
      <c r="A4" s="319" t="s">
        <v>31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1"/>
    </row>
    <row r="5" spans="1:12" ht="30" customHeight="1">
      <c r="A5" s="69" t="s">
        <v>9</v>
      </c>
      <c r="B5" s="70" t="s">
        <v>10</v>
      </c>
      <c r="C5" s="70" t="s">
        <v>79</v>
      </c>
      <c r="D5" s="322" t="s">
        <v>11</v>
      </c>
      <c r="E5" s="322"/>
      <c r="F5" s="322"/>
      <c r="G5" s="322"/>
      <c r="H5" s="322"/>
      <c r="I5" s="322"/>
      <c r="J5" s="322"/>
      <c r="K5" s="70" t="s">
        <v>12</v>
      </c>
      <c r="L5" s="93" t="s">
        <v>13</v>
      </c>
    </row>
    <row r="6" spans="1:12" ht="84.95" customHeight="1">
      <c r="A6" s="329" t="s">
        <v>7</v>
      </c>
      <c r="B6" s="327" t="s">
        <v>6</v>
      </c>
      <c r="C6" s="342" t="s">
        <v>128</v>
      </c>
      <c r="D6" s="341" t="s">
        <v>127</v>
      </c>
      <c r="E6" s="323"/>
      <c r="F6" s="323"/>
      <c r="G6" s="323"/>
      <c r="H6" s="323"/>
      <c r="I6" s="323"/>
      <c r="J6" s="323"/>
      <c r="K6" s="323" t="s">
        <v>2</v>
      </c>
      <c r="L6" s="325">
        <f>J11</f>
        <v>1920</v>
      </c>
    </row>
    <row r="7" spans="1:12" ht="30" customHeight="1">
      <c r="A7" s="329"/>
      <c r="B7" s="327"/>
      <c r="C7" s="343"/>
      <c r="D7" s="72">
        <v>1</v>
      </c>
      <c r="E7" s="73" t="s">
        <v>4</v>
      </c>
      <c r="F7" s="72"/>
      <c r="G7" s="48">
        <v>8</v>
      </c>
      <c r="H7" s="62"/>
      <c r="I7" s="63"/>
      <c r="J7" s="73" t="s">
        <v>5</v>
      </c>
      <c r="K7" s="323"/>
      <c r="L7" s="325"/>
    </row>
    <row r="8" spans="1:12" ht="30" customHeight="1">
      <c r="A8" s="329"/>
      <c r="B8" s="327"/>
      <c r="C8" s="343"/>
      <c r="D8" s="74"/>
      <c r="E8" s="49">
        <v>8</v>
      </c>
      <c r="F8" s="74" t="s">
        <v>0</v>
      </c>
      <c r="G8" s="335">
        <v>1</v>
      </c>
      <c r="H8" s="335"/>
      <c r="I8" s="50" t="s">
        <v>1</v>
      </c>
      <c r="J8" s="75">
        <f>E8*G8</f>
        <v>8</v>
      </c>
      <c r="K8" s="323"/>
      <c r="L8" s="325"/>
    </row>
    <row r="9" spans="1:12" ht="30" customHeight="1">
      <c r="A9" s="329"/>
      <c r="B9" s="327"/>
      <c r="C9" s="343"/>
      <c r="D9" s="75"/>
      <c r="E9" s="49">
        <v>8</v>
      </c>
      <c r="F9" s="74" t="s">
        <v>0</v>
      </c>
      <c r="G9" s="336">
        <v>5</v>
      </c>
      <c r="H9" s="336"/>
      <c r="I9" s="51" t="s">
        <v>1</v>
      </c>
      <c r="J9" s="52">
        <f>E9*G9</f>
        <v>40</v>
      </c>
      <c r="K9" s="323"/>
      <c r="L9" s="325"/>
    </row>
    <row r="10" spans="1:12" ht="30" customHeight="1">
      <c r="A10" s="329"/>
      <c r="B10" s="327"/>
      <c r="C10" s="343"/>
      <c r="D10" s="75"/>
      <c r="E10" s="53">
        <f>J9</f>
        <v>40</v>
      </c>
      <c r="F10" s="74" t="s">
        <v>0</v>
      </c>
      <c r="G10" s="337">
        <v>4</v>
      </c>
      <c r="H10" s="337"/>
      <c r="I10" s="54" t="s">
        <v>1</v>
      </c>
      <c r="J10" s="55">
        <f>E10*G10</f>
        <v>160</v>
      </c>
      <c r="K10" s="323"/>
      <c r="L10" s="325"/>
    </row>
    <row r="11" spans="1:12" ht="30" customHeight="1">
      <c r="A11" s="329"/>
      <c r="B11" s="327"/>
      <c r="C11" s="344"/>
      <c r="D11" s="75" t="s">
        <v>3</v>
      </c>
      <c r="E11" s="56">
        <f>J10</f>
        <v>160</v>
      </c>
      <c r="F11" s="74" t="s">
        <v>0</v>
      </c>
      <c r="G11" s="334">
        <v>12</v>
      </c>
      <c r="H11" s="334"/>
      <c r="I11" s="57" t="s">
        <v>1</v>
      </c>
      <c r="J11" s="75">
        <f>E11*G11</f>
        <v>1920</v>
      </c>
      <c r="K11" s="323"/>
      <c r="L11" s="325"/>
    </row>
    <row r="12" spans="1:12" ht="180" customHeight="1">
      <c r="A12" s="331" t="s">
        <v>8</v>
      </c>
      <c r="B12" s="327" t="s">
        <v>6</v>
      </c>
      <c r="C12" s="342" t="s">
        <v>125</v>
      </c>
      <c r="D12" s="338" t="s">
        <v>121</v>
      </c>
      <c r="E12" s="339"/>
      <c r="F12" s="339"/>
      <c r="G12" s="339"/>
      <c r="H12" s="339"/>
      <c r="I12" s="339"/>
      <c r="J12" s="340"/>
      <c r="K12" s="323" t="s">
        <v>2</v>
      </c>
      <c r="L12" s="325">
        <f>J17</f>
        <v>1920</v>
      </c>
    </row>
    <row r="13" spans="1:12" ht="30" customHeight="1">
      <c r="A13" s="332"/>
      <c r="B13" s="327"/>
      <c r="C13" s="343"/>
      <c r="D13" s="74">
        <v>1</v>
      </c>
      <c r="E13" s="76" t="s">
        <v>4</v>
      </c>
      <c r="F13" s="74"/>
      <c r="G13" s="48">
        <v>8</v>
      </c>
      <c r="H13" s="62"/>
      <c r="I13" s="63"/>
      <c r="J13" s="76" t="s">
        <v>5</v>
      </c>
      <c r="K13" s="323"/>
      <c r="L13" s="325"/>
    </row>
    <row r="14" spans="1:12" ht="30" customHeight="1">
      <c r="A14" s="332"/>
      <c r="B14" s="327"/>
      <c r="C14" s="343"/>
      <c r="D14" s="74"/>
      <c r="E14" s="49">
        <v>8</v>
      </c>
      <c r="F14" s="74" t="s">
        <v>0</v>
      </c>
      <c r="G14" s="335">
        <v>1</v>
      </c>
      <c r="H14" s="335"/>
      <c r="I14" s="50" t="s">
        <v>1</v>
      </c>
      <c r="J14" s="75">
        <f>E14*G14</f>
        <v>8</v>
      </c>
      <c r="K14" s="323"/>
      <c r="L14" s="325"/>
    </row>
    <row r="15" spans="1:12" ht="30" customHeight="1">
      <c r="A15" s="332"/>
      <c r="B15" s="327"/>
      <c r="C15" s="343"/>
      <c r="D15" s="75"/>
      <c r="E15" s="49">
        <v>8</v>
      </c>
      <c r="F15" s="74" t="s">
        <v>0</v>
      </c>
      <c r="G15" s="336">
        <v>5</v>
      </c>
      <c r="H15" s="336"/>
      <c r="I15" s="51" t="s">
        <v>1</v>
      </c>
      <c r="J15" s="52">
        <f>E15*G15</f>
        <v>40</v>
      </c>
      <c r="K15" s="323"/>
      <c r="L15" s="325"/>
    </row>
    <row r="16" spans="1:12" ht="30" customHeight="1">
      <c r="A16" s="332"/>
      <c r="B16" s="327"/>
      <c r="C16" s="343"/>
      <c r="D16" s="75"/>
      <c r="E16" s="53">
        <f>J15</f>
        <v>40</v>
      </c>
      <c r="F16" s="74" t="s">
        <v>0</v>
      </c>
      <c r="G16" s="337">
        <v>4</v>
      </c>
      <c r="H16" s="337"/>
      <c r="I16" s="54" t="s">
        <v>1</v>
      </c>
      <c r="J16" s="55">
        <f>E16*G16</f>
        <v>160</v>
      </c>
      <c r="K16" s="323"/>
      <c r="L16" s="325"/>
    </row>
    <row r="17" spans="1:12" ht="30" customHeight="1">
      <c r="A17" s="333"/>
      <c r="B17" s="327"/>
      <c r="C17" s="344"/>
      <c r="D17" s="77" t="s">
        <v>3</v>
      </c>
      <c r="E17" s="56">
        <f>J16</f>
        <v>160</v>
      </c>
      <c r="F17" s="78" t="s">
        <v>0</v>
      </c>
      <c r="G17" s="334">
        <v>12</v>
      </c>
      <c r="H17" s="334"/>
      <c r="I17" s="57" t="s">
        <v>1</v>
      </c>
      <c r="J17" s="77">
        <f>E17*G17</f>
        <v>1920</v>
      </c>
      <c r="K17" s="323"/>
      <c r="L17" s="325"/>
    </row>
    <row r="18" spans="1:12" ht="180" customHeight="1">
      <c r="A18" s="329" t="s">
        <v>14</v>
      </c>
      <c r="B18" s="327" t="s">
        <v>6</v>
      </c>
      <c r="C18" s="342" t="s">
        <v>125</v>
      </c>
      <c r="D18" s="338" t="s">
        <v>121</v>
      </c>
      <c r="E18" s="339"/>
      <c r="F18" s="339"/>
      <c r="G18" s="339"/>
      <c r="H18" s="339"/>
      <c r="I18" s="339"/>
      <c r="J18" s="340"/>
      <c r="K18" s="323" t="s">
        <v>2</v>
      </c>
      <c r="L18" s="325">
        <f>J23</f>
        <v>640</v>
      </c>
    </row>
    <row r="19" spans="1:12" ht="24.95" customHeight="1">
      <c r="A19" s="329"/>
      <c r="B19" s="327"/>
      <c r="C19" s="343"/>
      <c r="D19" s="79">
        <v>1</v>
      </c>
      <c r="E19" s="73" t="s">
        <v>4</v>
      </c>
      <c r="F19" s="72"/>
      <c r="G19" s="80">
        <v>8</v>
      </c>
      <c r="H19" s="81"/>
      <c r="I19" s="82"/>
      <c r="J19" s="83" t="s">
        <v>5</v>
      </c>
      <c r="K19" s="323"/>
      <c r="L19" s="325"/>
    </row>
    <row r="20" spans="1:12" ht="24.95" customHeight="1">
      <c r="A20" s="329"/>
      <c r="B20" s="327"/>
      <c r="C20" s="343"/>
      <c r="D20" s="84"/>
      <c r="E20" s="49">
        <v>8</v>
      </c>
      <c r="F20" s="74" t="s">
        <v>0</v>
      </c>
      <c r="G20" s="335">
        <v>1</v>
      </c>
      <c r="H20" s="335"/>
      <c r="I20" s="50" t="s">
        <v>1</v>
      </c>
      <c r="J20" s="85">
        <f>E20*G20</f>
        <v>8</v>
      </c>
      <c r="K20" s="323"/>
      <c r="L20" s="325"/>
    </row>
    <row r="21" spans="1:12" ht="24.95" customHeight="1">
      <c r="A21" s="329"/>
      <c r="B21" s="327"/>
      <c r="C21" s="343"/>
      <c r="D21" s="86"/>
      <c r="E21" s="49">
        <v>8</v>
      </c>
      <c r="F21" s="74" t="s">
        <v>0</v>
      </c>
      <c r="G21" s="336">
        <v>5</v>
      </c>
      <c r="H21" s="336"/>
      <c r="I21" s="51" t="s">
        <v>1</v>
      </c>
      <c r="J21" s="87">
        <f>E21*G21</f>
        <v>40</v>
      </c>
      <c r="K21" s="323"/>
      <c r="L21" s="325"/>
    </row>
    <row r="22" spans="1:12" ht="24.95" customHeight="1">
      <c r="A22" s="329"/>
      <c r="B22" s="327"/>
      <c r="C22" s="343"/>
      <c r="D22" s="86"/>
      <c r="E22" s="53">
        <f>J21</f>
        <v>40</v>
      </c>
      <c r="F22" s="74" t="s">
        <v>0</v>
      </c>
      <c r="G22" s="337">
        <v>4</v>
      </c>
      <c r="H22" s="337"/>
      <c r="I22" s="54" t="s">
        <v>1</v>
      </c>
      <c r="J22" s="88">
        <f>E22*G22</f>
        <v>160</v>
      </c>
      <c r="K22" s="323"/>
      <c r="L22" s="325"/>
    </row>
    <row r="23" spans="1:12" ht="24.95" customHeight="1" thickBot="1">
      <c r="A23" s="330"/>
      <c r="B23" s="328"/>
      <c r="C23" s="345"/>
      <c r="D23" s="94" t="s">
        <v>3</v>
      </c>
      <c r="E23" s="95">
        <f>J22</f>
        <v>160</v>
      </c>
      <c r="F23" s="96" t="s">
        <v>0</v>
      </c>
      <c r="G23" s="346">
        <v>4</v>
      </c>
      <c r="H23" s="346"/>
      <c r="I23" s="97" t="s">
        <v>1</v>
      </c>
      <c r="J23" s="98">
        <f>E23*G23</f>
        <v>640</v>
      </c>
      <c r="K23" s="324"/>
      <c r="L23" s="326"/>
    </row>
  </sheetData>
  <mergeCells count="33">
    <mergeCell ref="C6:C11"/>
    <mergeCell ref="C12:C17"/>
    <mergeCell ref="C18:C23"/>
    <mergeCell ref="G22:H22"/>
    <mergeCell ref="G23:H23"/>
    <mergeCell ref="D18:J18"/>
    <mergeCell ref="K6:K11"/>
    <mergeCell ref="L6:L11"/>
    <mergeCell ref="G14:H14"/>
    <mergeCell ref="G15:H15"/>
    <mergeCell ref="G16:H16"/>
    <mergeCell ref="D12:J12"/>
    <mergeCell ref="G8:H8"/>
    <mergeCell ref="G9:H9"/>
    <mergeCell ref="G10:H10"/>
    <mergeCell ref="G11:H11"/>
    <mergeCell ref="D6:J6"/>
    <mergeCell ref="B2:L2"/>
    <mergeCell ref="A4:L4"/>
    <mergeCell ref="D5:J5"/>
    <mergeCell ref="K18:K23"/>
    <mergeCell ref="L18:L23"/>
    <mergeCell ref="B18:B23"/>
    <mergeCell ref="A18:A23"/>
    <mergeCell ref="B12:B17"/>
    <mergeCell ref="K12:K17"/>
    <mergeCell ref="L12:L17"/>
    <mergeCell ref="B6:B11"/>
    <mergeCell ref="A6:A11"/>
    <mergeCell ref="A12:A17"/>
    <mergeCell ref="G17:H17"/>
    <mergeCell ref="G20:H20"/>
    <mergeCell ref="G21:H21"/>
  </mergeCells>
  <printOptions/>
  <pageMargins left="0.7086614173228347" right="0.5118110236220472" top="0.7874015748031497" bottom="0.8661417322834646" header="0.31496062992125984" footer="0.31496062992125984"/>
  <pageSetup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9139-FE8A-4743-A52A-FD62B91B92BC}">
  <dimension ref="A1:J44"/>
  <sheetViews>
    <sheetView view="pageBreakPreview" zoomScaleSheetLayoutView="100" workbookViewId="0" topLeftCell="A25">
      <selection activeCell="I42" sqref="I42:I43"/>
    </sheetView>
  </sheetViews>
  <sheetFormatPr defaultColWidth="9.140625" defaultRowHeight="15"/>
  <cols>
    <col min="2" max="2" width="16.28125" style="0" customWidth="1"/>
    <col min="3" max="3" width="2.28125" style="0" customWidth="1"/>
    <col min="4" max="4" width="5.00390625" style="0" customWidth="1"/>
    <col min="7" max="7" width="3.8515625" style="0" customWidth="1"/>
    <col min="8" max="8" width="33.7109375" style="0" customWidth="1"/>
    <col min="9" max="9" width="22.7109375" style="0" customWidth="1"/>
    <col min="10" max="10" width="2.28125" style="0" customWidth="1"/>
  </cols>
  <sheetData>
    <row r="1" spans="1:10" ht="15.75" thickBot="1">
      <c r="A1" s="260"/>
      <c r="B1" s="260"/>
      <c r="C1" s="261"/>
      <c r="D1" s="261"/>
      <c r="E1" s="261"/>
      <c r="F1" s="261"/>
      <c r="G1" s="261"/>
      <c r="H1" s="261"/>
      <c r="I1" s="262"/>
      <c r="J1" s="263"/>
    </row>
    <row r="2" spans="1:10" ht="45" customHeight="1">
      <c r="A2" s="264"/>
      <c r="B2" s="260"/>
      <c r="C2" s="265"/>
      <c r="D2" s="261"/>
      <c r="E2" s="261"/>
      <c r="F2" s="261"/>
      <c r="G2" s="261"/>
      <c r="H2" s="261"/>
      <c r="I2" s="266"/>
      <c r="J2" s="267"/>
    </row>
    <row r="3" spans="1:10" ht="36" customHeight="1" thickBot="1">
      <c r="A3" s="264"/>
      <c r="B3" s="514"/>
      <c r="C3" s="515"/>
      <c r="D3" s="515"/>
      <c r="E3" s="515"/>
      <c r="F3" s="515"/>
      <c r="G3" s="515"/>
      <c r="H3" s="515"/>
      <c r="I3" s="516"/>
      <c r="J3" s="268"/>
    </row>
    <row r="4" spans="1:10" ht="15.75" thickBot="1">
      <c r="A4" s="264"/>
      <c r="B4" s="264"/>
      <c r="C4" s="294"/>
      <c r="D4" s="294"/>
      <c r="E4" s="294"/>
      <c r="F4" s="294"/>
      <c r="G4" s="294"/>
      <c r="H4" s="294"/>
      <c r="I4" s="269"/>
      <c r="J4" s="269"/>
    </row>
    <row r="5" spans="1:10" ht="24" thickBot="1">
      <c r="A5" s="270"/>
      <c r="B5" s="517" t="s">
        <v>182</v>
      </c>
      <c r="C5" s="518"/>
      <c r="D5" s="518"/>
      <c r="E5" s="518"/>
      <c r="F5" s="518"/>
      <c r="G5" s="518"/>
      <c r="H5" s="518"/>
      <c r="I5" s="519"/>
      <c r="J5" s="271"/>
    </row>
    <row r="6" spans="1:10" ht="21" thickBot="1">
      <c r="A6" s="270"/>
      <c r="B6" s="295"/>
      <c r="C6" s="296"/>
      <c r="D6" s="296"/>
      <c r="E6" s="296"/>
      <c r="F6" s="296"/>
      <c r="G6" s="296"/>
      <c r="H6" s="296"/>
      <c r="I6" s="271"/>
      <c r="J6" s="271"/>
    </row>
    <row r="7" spans="1:10" ht="16.5" thickBot="1">
      <c r="A7" s="264"/>
      <c r="B7" s="520" t="s">
        <v>181</v>
      </c>
      <c r="C7" s="521"/>
      <c r="D7" s="521"/>
      <c r="E7" s="521"/>
      <c r="F7" s="521"/>
      <c r="G7" s="521"/>
      <c r="H7" s="521"/>
      <c r="I7" s="522"/>
      <c r="J7" s="272"/>
    </row>
    <row r="8" spans="1:10" ht="15.75">
      <c r="A8" s="264"/>
      <c r="B8" s="297"/>
      <c r="C8" s="273"/>
      <c r="D8" s="273"/>
      <c r="E8" s="273"/>
      <c r="F8" s="273"/>
      <c r="G8" s="273"/>
      <c r="H8" s="273"/>
      <c r="I8" s="273"/>
      <c r="J8" s="272"/>
    </row>
    <row r="9" spans="1:10" ht="15">
      <c r="A9" s="274"/>
      <c r="B9" s="523" t="s">
        <v>153</v>
      </c>
      <c r="C9" s="524"/>
      <c r="D9" s="524"/>
      <c r="E9" s="524"/>
      <c r="F9" s="524"/>
      <c r="G9" s="524"/>
      <c r="H9" s="524"/>
      <c r="I9" s="525"/>
      <c r="J9" s="275"/>
    </row>
    <row r="10" spans="1:10" ht="15">
      <c r="A10" s="264"/>
      <c r="B10" s="526" t="s">
        <v>154</v>
      </c>
      <c r="C10" s="527"/>
      <c r="D10" s="527"/>
      <c r="E10" s="527"/>
      <c r="F10" s="527"/>
      <c r="G10" s="527"/>
      <c r="H10" s="528"/>
      <c r="I10" s="276" t="s">
        <v>155</v>
      </c>
      <c r="J10" s="277"/>
    </row>
    <row r="11" spans="1:10" ht="15">
      <c r="A11" s="270"/>
      <c r="B11" s="511" t="s">
        <v>156</v>
      </c>
      <c r="C11" s="512"/>
      <c r="D11" s="512"/>
      <c r="E11" s="512"/>
      <c r="F11" s="512"/>
      <c r="G11" s="512"/>
      <c r="H11" s="513"/>
      <c r="I11" s="278">
        <v>3.45</v>
      </c>
      <c r="J11" s="279"/>
    </row>
    <row r="12" spans="1:10" ht="15">
      <c r="A12" s="270"/>
      <c r="B12" s="511" t="s">
        <v>157</v>
      </c>
      <c r="C12" s="512"/>
      <c r="D12" s="512"/>
      <c r="E12" s="512"/>
      <c r="F12" s="512"/>
      <c r="G12" s="512"/>
      <c r="H12" s="513"/>
      <c r="I12" s="278">
        <v>0.48</v>
      </c>
      <c r="J12" s="279"/>
    </row>
    <row r="13" spans="1:10" ht="15">
      <c r="A13" s="270"/>
      <c r="B13" s="511" t="s">
        <v>158</v>
      </c>
      <c r="C13" s="512"/>
      <c r="D13" s="512"/>
      <c r="E13" s="512"/>
      <c r="F13" s="512"/>
      <c r="G13" s="512"/>
      <c r="H13" s="513"/>
      <c r="I13" s="278">
        <v>0.85</v>
      </c>
      <c r="J13" s="279"/>
    </row>
    <row r="14" spans="1:10" ht="15">
      <c r="A14" s="270"/>
      <c r="B14" s="298" t="s">
        <v>159</v>
      </c>
      <c r="C14" s="280"/>
      <c r="D14" s="280"/>
      <c r="E14" s="280"/>
      <c r="F14" s="280"/>
      <c r="G14" s="281"/>
      <c r="H14" s="282"/>
      <c r="I14" s="283">
        <v>0</v>
      </c>
      <c r="J14" s="284"/>
    </row>
    <row r="15" spans="1:10" ht="18">
      <c r="A15" s="270"/>
      <c r="B15" s="529" t="s">
        <v>160</v>
      </c>
      <c r="C15" s="530"/>
      <c r="D15" s="530"/>
      <c r="E15" s="530"/>
      <c r="F15" s="530"/>
      <c r="G15" s="530"/>
      <c r="H15" s="530"/>
      <c r="I15" s="46">
        <f>ROUND(SUM(I11:I14),2)</f>
        <v>4.78</v>
      </c>
      <c r="J15" s="285"/>
    </row>
    <row r="16" spans="1:10" ht="15">
      <c r="A16" s="274"/>
      <c r="B16" s="523" t="s">
        <v>161</v>
      </c>
      <c r="C16" s="524"/>
      <c r="D16" s="524"/>
      <c r="E16" s="524"/>
      <c r="F16" s="524"/>
      <c r="G16" s="524"/>
      <c r="H16" s="524"/>
      <c r="I16" s="525"/>
      <c r="J16" s="275"/>
    </row>
    <row r="17" spans="1:10" ht="15">
      <c r="A17" s="270"/>
      <c r="B17" s="526" t="s">
        <v>154</v>
      </c>
      <c r="C17" s="527"/>
      <c r="D17" s="527"/>
      <c r="E17" s="527"/>
      <c r="F17" s="527"/>
      <c r="G17" s="527"/>
      <c r="H17" s="528"/>
      <c r="I17" s="276" t="s">
        <v>155</v>
      </c>
      <c r="J17" s="277"/>
    </row>
    <row r="18" spans="1:10" ht="15">
      <c r="A18" s="270"/>
      <c r="B18" s="511" t="s">
        <v>162</v>
      </c>
      <c r="C18" s="512"/>
      <c r="D18" s="512"/>
      <c r="E18" s="512"/>
      <c r="F18" s="512"/>
      <c r="G18" s="512"/>
      <c r="H18" s="513"/>
      <c r="I18" s="278">
        <v>0.85</v>
      </c>
      <c r="J18" s="279"/>
    </row>
    <row r="19" spans="1:10" ht="18">
      <c r="A19" s="270"/>
      <c r="B19" s="529" t="s">
        <v>163</v>
      </c>
      <c r="C19" s="530"/>
      <c r="D19" s="530"/>
      <c r="E19" s="530"/>
      <c r="F19" s="530"/>
      <c r="G19" s="530"/>
      <c r="H19" s="530"/>
      <c r="I19" s="46">
        <f>ROUND(SUM(I18:I18),2)</f>
        <v>0.85</v>
      </c>
      <c r="J19" s="285"/>
    </row>
    <row r="20" spans="1:10" ht="15">
      <c r="A20" s="274"/>
      <c r="B20" s="523"/>
      <c r="C20" s="524"/>
      <c r="D20" s="524"/>
      <c r="E20" s="524"/>
      <c r="F20" s="524"/>
      <c r="G20" s="524"/>
      <c r="H20" s="524"/>
      <c r="I20" s="525"/>
      <c r="J20" s="275"/>
    </row>
    <row r="21" spans="1:10" ht="15">
      <c r="A21" s="270"/>
      <c r="B21" s="526" t="s">
        <v>154</v>
      </c>
      <c r="C21" s="527"/>
      <c r="D21" s="527"/>
      <c r="E21" s="527"/>
      <c r="F21" s="527"/>
      <c r="G21" s="527"/>
      <c r="H21" s="528"/>
      <c r="I21" s="276" t="s">
        <v>155</v>
      </c>
      <c r="J21" s="277"/>
    </row>
    <row r="22" spans="1:10" ht="15">
      <c r="A22" s="270"/>
      <c r="B22" s="531" t="s">
        <v>164</v>
      </c>
      <c r="C22" s="532"/>
      <c r="D22" s="532"/>
      <c r="E22" s="532"/>
      <c r="F22" s="532"/>
      <c r="G22" s="532"/>
      <c r="H22" s="533"/>
      <c r="I22" s="278">
        <v>5.11</v>
      </c>
      <c r="J22" s="279"/>
    </row>
    <row r="23" spans="1:10" ht="18">
      <c r="A23" s="270"/>
      <c r="B23" s="529" t="s">
        <v>165</v>
      </c>
      <c r="C23" s="530"/>
      <c r="D23" s="530"/>
      <c r="E23" s="530"/>
      <c r="F23" s="530"/>
      <c r="G23" s="530"/>
      <c r="H23" s="530"/>
      <c r="I23" s="46">
        <f>ROUND(SUM(I22:I22),2)</f>
        <v>5.11</v>
      </c>
      <c r="J23" s="285"/>
    </row>
    <row r="24" spans="1:10" ht="15">
      <c r="A24" s="274"/>
      <c r="B24" s="523" t="s">
        <v>166</v>
      </c>
      <c r="C24" s="524"/>
      <c r="D24" s="524"/>
      <c r="E24" s="524"/>
      <c r="F24" s="524"/>
      <c r="G24" s="524"/>
      <c r="H24" s="524"/>
      <c r="I24" s="525"/>
      <c r="J24" s="275"/>
    </row>
    <row r="25" spans="1:10" ht="15">
      <c r="A25" s="270"/>
      <c r="B25" s="526" t="s">
        <v>154</v>
      </c>
      <c r="C25" s="527"/>
      <c r="D25" s="527"/>
      <c r="E25" s="527"/>
      <c r="F25" s="527"/>
      <c r="G25" s="527"/>
      <c r="H25" s="528"/>
      <c r="I25" s="276" t="s">
        <v>155</v>
      </c>
      <c r="J25" s="277"/>
    </row>
    <row r="26" spans="1:10" ht="15">
      <c r="A26" s="270"/>
      <c r="B26" s="536" t="s">
        <v>167</v>
      </c>
      <c r="C26" s="537"/>
      <c r="D26" s="537"/>
      <c r="E26" s="537"/>
      <c r="F26" s="537"/>
      <c r="G26" s="537"/>
      <c r="H26" s="538"/>
      <c r="I26" s="286"/>
      <c r="J26" s="279"/>
    </row>
    <row r="27" spans="1:10" ht="15">
      <c r="A27" s="270"/>
      <c r="B27" s="536" t="s">
        <v>168</v>
      </c>
      <c r="C27" s="537"/>
      <c r="D27" s="537"/>
      <c r="E27" s="537"/>
      <c r="F27" s="537"/>
      <c r="G27" s="537"/>
      <c r="H27" s="538"/>
      <c r="I27" s="278"/>
      <c r="J27" s="279"/>
    </row>
    <row r="28" spans="1:10" ht="15">
      <c r="A28" s="270"/>
      <c r="B28" s="536" t="s">
        <v>169</v>
      </c>
      <c r="C28" s="537"/>
      <c r="D28" s="537"/>
      <c r="E28" s="537"/>
      <c r="F28" s="537"/>
      <c r="G28" s="537"/>
      <c r="H28" s="538"/>
      <c r="I28" s="278"/>
      <c r="J28" s="279"/>
    </row>
    <row r="29" spans="1:10" ht="15">
      <c r="A29" s="270"/>
      <c r="B29" s="536" t="s">
        <v>170</v>
      </c>
      <c r="C29" s="537"/>
      <c r="D29" s="537"/>
      <c r="E29" s="537"/>
      <c r="F29" s="537"/>
      <c r="G29" s="537"/>
      <c r="H29" s="538"/>
      <c r="I29" s="278">
        <v>2</v>
      </c>
      <c r="J29" s="279"/>
    </row>
    <row r="30" spans="1:10" ht="15">
      <c r="A30" s="270"/>
      <c r="B30" s="539" t="s">
        <v>171</v>
      </c>
      <c r="C30" s="537"/>
      <c r="D30" s="537"/>
      <c r="E30" s="537"/>
      <c r="F30" s="537"/>
      <c r="G30" s="537"/>
      <c r="H30" s="538"/>
      <c r="I30" s="278"/>
      <c r="J30" s="279"/>
    </row>
    <row r="31" spans="1:10" ht="18">
      <c r="A31" s="270"/>
      <c r="B31" s="529" t="s">
        <v>172</v>
      </c>
      <c r="C31" s="530"/>
      <c r="D31" s="530"/>
      <c r="E31" s="530"/>
      <c r="F31" s="530"/>
      <c r="G31" s="530"/>
      <c r="H31" s="540"/>
      <c r="I31" s="46">
        <f>ROUND(SUM(I26:I30),2)</f>
        <v>2</v>
      </c>
      <c r="J31" s="285"/>
    </row>
    <row r="32" spans="1:10" ht="15.75" thickBot="1">
      <c r="A32" s="264"/>
      <c r="B32" s="299"/>
      <c r="C32" s="45"/>
      <c r="D32" s="45"/>
      <c r="E32" s="45"/>
      <c r="F32" s="45"/>
      <c r="G32" s="45"/>
      <c r="H32" s="45"/>
      <c r="I32" s="45"/>
      <c r="J32" s="269"/>
    </row>
    <row r="33" spans="1:10" ht="15">
      <c r="A33" s="264"/>
      <c r="B33" s="541" t="s">
        <v>173</v>
      </c>
      <c r="C33" s="542"/>
      <c r="D33" s="542"/>
      <c r="E33" s="542"/>
      <c r="F33" s="547" t="s">
        <v>174</v>
      </c>
      <c r="G33" s="547"/>
      <c r="H33" s="287"/>
      <c r="I33" s="550" t="s">
        <v>175</v>
      </c>
      <c r="J33" s="288"/>
    </row>
    <row r="34" spans="1:10" ht="15">
      <c r="A34" s="264"/>
      <c r="B34" s="543"/>
      <c r="C34" s="544"/>
      <c r="D34" s="544"/>
      <c r="E34" s="544"/>
      <c r="F34" s="548"/>
      <c r="G34" s="548"/>
      <c r="H34" s="300"/>
      <c r="I34" s="551"/>
      <c r="J34" s="289"/>
    </row>
    <row r="35" spans="1:10" ht="15.75" thickBot="1">
      <c r="A35" s="264"/>
      <c r="B35" s="545"/>
      <c r="C35" s="546"/>
      <c r="D35" s="546"/>
      <c r="E35" s="546"/>
      <c r="F35" s="549"/>
      <c r="G35" s="549"/>
      <c r="H35" s="290"/>
      <c r="I35" s="552"/>
      <c r="J35" s="289"/>
    </row>
    <row r="36" spans="1:10" ht="15">
      <c r="A36" s="264"/>
      <c r="B36" s="301"/>
      <c r="C36" s="302"/>
      <c r="D36" s="303"/>
      <c r="E36" s="303"/>
      <c r="F36" s="303"/>
      <c r="G36" s="303"/>
      <c r="H36" s="304"/>
      <c r="I36" s="305"/>
      <c r="J36" s="291"/>
    </row>
    <row r="37" spans="1:10" ht="15">
      <c r="A37" s="264"/>
      <c r="B37" s="534" t="s">
        <v>176</v>
      </c>
      <c r="C37" s="535"/>
      <c r="D37" s="535"/>
      <c r="E37" s="535"/>
      <c r="F37" s="535"/>
      <c r="G37" s="535"/>
      <c r="H37" s="535"/>
      <c r="I37" s="535"/>
      <c r="J37" s="292"/>
    </row>
    <row r="38" spans="1:10" ht="15">
      <c r="A38" s="264"/>
      <c r="B38" s="534" t="s">
        <v>177</v>
      </c>
      <c r="C38" s="535"/>
      <c r="D38" s="535"/>
      <c r="E38" s="535"/>
      <c r="F38" s="535"/>
      <c r="G38" s="535"/>
      <c r="H38" s="535"/>
      <c r="I38" s="535"/>
      <c r="J38" s="292"/>
    </row>
    <row r="39" spans="1:10" ht="15">
      <c r="A39" s="264"/>
      <c r="B39" s="534" t="s">
        <v>178</v>
      </c>
      <c r="C39" s="535"/>
      <c r="D39" s="535"/>
      <c r="E39" s="535"/>
      <c r="F39" s="535"/>
      <c r="G39" s="535"/>
      <c r="H39" s="535"/>
      <c r="I39" s="535"/>
      <c r="J39" s="292"/>
    </row>
    <row r="40" spans="1:10" ht="15">
      <c r="A40" s="270"/>
      <c r="B40" s="534" t="s">
        <v>179</v>
      </c>
      <c r="C40" s="535"/>
      <c r="D40" s="535"/>
      <c r="E40" s="535"/>
      <c r="F40" s="535"/>
      <c r="G40" s="535"/>
      <c r="H40" s="535"/>
      <c r="I40" s="535"/>
      <c r="J40" s="292"/>
    </row>
    <row r="41" spans="1:10" ht="15.75" thickBot="1">
      <c r="A41" s="264"/>
      <c r="B41" s="301"/>
      <c r="C41" s="302"/>
      <c r="D41" s="303"/>
      <c r="E41" s="303"/>
      <c r="F41" s="303"/>
      <c r="G41" s="303"/>
      <c r="H41" s="304"/>
      <c r="I41" s="305"/>
      <c r="J41" s="291"/>
    </row>
    <row r="42" spans="1:10" ht="15.75" thickTop="1">
      <c r="A42" s="264"/>
      <c r="B42" s="553" t="s">
        <v>180</v>
      </c>
      <c r="C42" s="554"/>
      <c r="D42" s="554"/>
      <c r="E42" s="554"/>
      <c r="F42" s="555"/>
      <c r="G42" s="556" t="s">
        <v>183</v>
      </c>
      <c r="H42" s="557"/>
      <c r="I42" s="560">
        <v>0.1402</v>
      </c>
      <c r="J42" s="293"/>
    </row>
    <row r="43" spans="1:10" ht="81" customHeight="1" thickBot="1">
      <c r="A43" s="264"/>
      <c r="B43" s="553"/>
      <c r="C43" s="554"/>
      <c r="D43" s="554"/>
      <c r="E43" s="554"/>
      <c r="F43" s="555"/>
      <c r="G43" s="558"/>
      <c r="H43" s="559"/>
      <c r="I43" s="561"/>
      <c r="J43" s="293"/>
    </row>
    <row r="44" spans="1:10" ht="16.5" thickBot="1" thickTop="1">
      <c r="A44" s="45"/>
      <c r="B44" s="21"/>
      <c r="C44" s="22"/>
      <c r="D44" s="22"/>
      <c r="E44" s="22"/>
      <c r="F44" s="22"/>
      <c r="G44" s="22"/>
      <c r="H44" s="22"/>
      <c r="I44" s="22"/>
      <c r="J44" s="306"/>
    </row>
  </sheetData>
  <mergeCells count="35">
    <mergeCell ref="B11:H11"/>
    <mergeCell ref="B3:I3"/>
    <mergeCell ref="B5:I5"/>
    <mergeCell ref="B7:I7"/>
    <mergeCell ref="B9:I9"/>
    <mergeCell ref="B10:H10"/>
    <mergeCell ref="B24:I24"/>
    <mergeCell ref="B12:H12"/>
    <mergeCell ref="B13:H13"/>
    <mergeCell ref="B15:H15"/>
    <mergeCell ref="B16:I16"/>
    <mergeCell ref="B17:H17"/>
    <mergeCell ref="B18:H18"/>
    <mergeCell ref="B19:H19"/>
    <mergeCell ref="B20:I20"/>
    <mergeCell ref="B21:H21"/>
    <mergeCell ref="B22:H22"/>
    <mergeCell ref="B23:H23"/>
    <mergeCell ref="B38:I38"/>
    <mergeCell ref="B25:H25"/>
    <mergeCell ref="B26:H26"/>
    <mergeCell ref="B27:H27"/>
    <mergeCell ref="B28:H28"/>
    <mergeCell ref="B29:H29"/>
    <mergeCell ref="B30:H30"/>
    <mergeCell ref="B31:H31"/>
    <mergeCell ref="B33:E35"/>
    <mergeCell ref="F33:G35"/>
    <mergeCell ref="I33:I35"/>
    <mergeCell ref="B37:I37"/>
    <mergeCell ref="B39:I39"/>
    <mergeCell ref="B40:I40"/>
    <mergeCell ref="B42:F43"/>
    <mergeCell ref="G42:H43"/>
    <mergeCell ref="I42:I43"/>
  </mergeCells>
  <printOptions/>
  <pageMargins left="0.511811024" right="0.511811024" top="0.787401575" bottom="0.787401575" header="0.31496062" footer="0.31496062"/>
  <pageSetup horizontalDpi="600" verticalDpi="6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0806-4156-42B2-B1F0-5A9060E3FFC9}">
  <dimension ref="A1:T26"/>
  <sheetViews>
    <sheetView tabSelected="1" view="pageBreakPreview" zoomScaleSheetLayoutView="100" workbookViewId="0" topLeftCell="A10">
      <selection activeCell="P12" sqref="P12:P17"/>
    </sheetView>
  </sheetViews>
  <sheetFormatPr defaultColWidth="9.140625" defaultRowHeight="15"/>
  <cols>
    <col min="3" max="3" width="13.57421875" style="0" customWidth="1"/>
    <col min="5" max="5" width="22.00390625" style="0" customWidth="1"/>
    <col min="7" max="7" width="10.57421875" style="0" customWidth="1"/>
    <col min="13" max="13" width="10.28125" style="0" bestFit="1" customWidth="1"/>
    <col min="14" max="14" width="10.57421875" style="0" customWidth="1"/>
    <col min="15" max="15" width="19.421875" style="0" customWidth="1"/>
    <col min="16" max="16" width="20.421875" style="0" customWidth="1"/>
    <col min="17" max="17" width="14.28125" style="0" bestFit="1" customWidth="1"/>
    <col min="18" max="18" width="15.57421875" style="0" customWidth="1"/>
  </cols>
  <sheetData>
    <row r="1" spans="1:16" ht="123" customHeight="1" thickBot="1">
      <c r="A1" s="64"/>
      <c r="B1" s="65"/>
      <c r="C1" s="65"/>
      <c r="D1" s="65"/>
      <c r="E1" s="65"/>
      <c r="F1" s="65"/>
      <c r="G1" s="65"/>
      <c r="H1" s="65"/>
      <c r="I1" s="66"/>
      <c r="J1" s="65"/>
      <c r="K1" s="65"/>
      <c r="L1" s="65"/>
      <c r="M1" s="65"/>
      <c r="N1" s="65"/>
      <c r="O1" s="65"/>
      <c r="P1" s="67"/>
    </row>
    <row r="2" spans="1:16" ht="39.95" customHeight="1">
      <c r="A2" s="61" t="s">
        <v>37</v>
      </c>
      <c r="B2" s="358" t="s">
        <v>43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5" t="s">
        <v>80</v>
      </c>
    </row>
    <row r="3" spans="1:16" ht="39.95" customHeight="1" thickBot="1">
      <c r="A3" s="60" t="s">
        <v>39</v>
      </c>
      <c r="B3" s="349" t="s">
        <v>38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6"/>
    </row>
    <row r="4" spans="1:16" ht="30" customHeight="1" thickBot="1">
      <c r="A4" s="347" t="s">
        <v>42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58"/>
    </row>
    <row r="5" spans="1:16" ht="38.25" customHeight="1">
      <c r="A5" s="69" t="s">
        <v>9</v>
      </c>
      <c r="B5" s="70" t="s">
        <v>10</v>
      </c>
      <c r="C5" s="70" t="s">
        <v>79</v>
      </c>
      <c r="D5" s="322" t="s">
        <v>11</v>
      </c>
      <c r="E5" s="322"/>
      <c r="F5" s="322"/>
      <c r="G5" s="322"/>
      <c r="H5" s="322"/>
      <c r="I5" s="322"/>
      <c r="J5" s="322"/>
      <c r="K5" s="70" t="s">
        <v>12</v>
      </c>
      <c r="L5" s="70" t="s">
        <v>13</v>
      </c>
      <c r="M5" s="71" t="s">
        <v>40</v>
      </c>
      <c r="N5" s="71" t="s">
        <v>184</v>
      </c>
      <c r="O5" s="42" t="s">
        <v>57</v>
      </c>
      <c r="P5" s="190" t="s">
        <v>119</v>
      </c>
    </row>
    <row r="6" spans="1:17" ht="93.75" customHeight="1">
      <c r="A6" s="329" t="s">
        <v>7</v>
      </c>
      <c r="B6" s="327" t="s">
        <v>6</v>
      </c>
      <c r="C6" s="342" t="s">
        <v>128</v>
      </c>
      <c r="D6" s="341" t="str">
        <f>'MEMÓRIA DE CALCULO'!D6:J6</f>
        <v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v>
      </c>
      <c r="E6" s="323"/>
      <c r="F6" s="323"/>
      <c r="G6" s="323"/>
      <c r="H6" s="323"/>
      <c r="I6" s="323"/>
      <c r="J6" s="323"/>
      <c r="K6" s="323" t="s">
        <v>2</v>
      </c>
      <c r="L6" s="339">
        <f>J11</f>
        <v>1920</v>
      </c>
      <c r="M6" s="339">
        <f>'SEWER JET ONE'!I27</f>
        <v>309.56</v>
      </c>
      <c r="N6" s="350">
        <f>M6*1.1402</f>
        <v>352.96031200000004</v>
      </c>
      <c r="O6" s="391">
        <f>L6*M6</f>
        <v>594355.2</v>
      </c>
      <c r="P6" s="357">
        <f>L6*N6</f>
        <v>677683.7990400001</v>
      </c>
      <c r="Q6" s="23">
        <f>L6*N6</f>
        <v>677683.7990400001</v>
      </c>
    </row>
    <row r="7" spans="1:20" ht="30" customHeight="1">
      <c r="A7" s="329"/>
      <c r="B7" s="327"/>
      <c r="C7" s="343"/>
      <c r="D7" s="72">
        <v>1</v>
      </c>
      <c r="E7" s="73" t="s">
        <v>4</v>
      </c>
      <c r="F7" s="72"/>
      <c r="G7" s="48">
        <v>8</v>
      </c>
      <c r="H7" s="62"/>
      <c r="I7" s="63"/>
      <c r="J7" s="73" t="s">
        <v>5</v>
      </c>
      <c r="K7" s="323"/>
      <c r="L7" s="339"/>
      <c r="M7" s="339"/>
      <c r="N7" s="392"/>
      <c r="O7" s="391"/>
      <c r="P7" s="357"/>
      <c r="T7" s="314"/>
    </row>
    <row r="8" spans="1:18" ht="30" customHeight="1">
      <c r="A8" s="329"/>
      <c r="B8" s="327"/>
      <c r="C8" s="343"/>
      <c r="D8" s="74"/>
      <c r="E8" s="49">
        <v>8</v>
      </c>
      <c r="F8" s="74" t="s">
        <v>0</v>
      </c>
      <c r="G8" s="335">
        <v>1</v>
      </c>
      <c r="H8" s="335"/>
      <c r="I8" s="50" t="s">
        <v>1</v>
      </c>
      <c r="J8" s="75">
        <f>E8*G8</f>
        <v>8</v>
      </c>
      <c r="K8" s="323"/>
      <c r="L8" s="339"/>
      <c r="M8" s="339"/>
      <c r="N8" s="392"/>
      <c r="O8" s="391"/>
      <c r="P8" s="357"/>
      <c r="Q8" s="23">
        <f>1920*309.56</f>
        <v>594355.2</v>
      </c>
      <c r="R8" s="24">
        <f>Q8*1.1402</f>
        <v>677683.79904</v>
      </c>
    </row>
    <row r="9" spans="1:16" ht="30" customHeight="1">
      <c r="A9" s="329"/>
      <c r="B9" s="327"/>
      <c r="C9" s="343"/>
      <c r="D9" s="75"/>
      <c r="E9" s="49">
        <v>8</v>
      </c>
      <c r="F9" s="74" t="s">
        <v>0</v>
      </c>
      <c r="G9" s="336">
        <v>5</v>
      </c>
      <c r="H9" s="336"/>
      <c r="I9" s="51" t="s">
        <v>1</v>
      </c>
      <c r="J9" s="52">
        <f>E9*G9</f>
        <v>40</v>
      </c>
      <c r="K9" s="323"/>
      <c r="L9" s="339"/>
      <c r="M9" s="339"/>
      <c r="N9" s="392"/>
      <c r="O9" s="391"/>
      <c r="P9" s="357"/>
    </row>
    <row r="10" spans="1:16" ht="30" customHeight="1">
      <c r="A10" s="329"/>
      <c r="B10" s="327"/>
      <c r="C10" s="343"/>
      <c r="D10" s="75"/>
      <c r="E10" s="53">
        <f>J9</f>
        <v>40</v>
      </c>
      <c r="F10" s="74" t="s">
        <v>0</v>
      </c>
      <c r="G10" s="337">
        <v>4</v>
      </c>
      <c r="H10" s="337"/>
      <c r="I10" s="54" t="s">
        <v>1</v>
      </c>
      <c r="J10" s="55">
        <f>E10*G10</f>
        <v>160</v>
      </c>
      <c r="K10" s="323"/>
      <c r="L10" s="339"/>
      <c r="M10" s="339"/>
      <c r="N10" s="392"/>
      <c r="O10" s="391"/>
      <c r="P10" s="357"/>
    </row>
    <row r="11" spans="1:16" ht="30" customHeight="1">
      <c r="A11" s="329"/>
      <c r="B11" s="327"/>
      <c r="C11" s="344"/>
      <c r="D11" s="75" t="s">
        <v>3</v>
      </c>
      <c r="E11" s="56">
        <f>J10</f>
        <v>160</v>
      </c>
      <c r="F11" s="74" t="s">
        <v>0</v>
      </c>
      <c r="G11" s="334">
        <v>12</v>
      </c>
      <c r="H11" s="334"/>
      <c r="I11" s="57" t="s">
        <v>1</v>
      </c>
      <c r="J11" s="75">
        <f>E11*G11</f>
        <v>1920</v>
      </c>
      <c r="K11" s="323"/>
      <c r="L11" s="339"/>
      <c r="M11" s="339"/>
      <c r="N11" s="393"/>
      <c r="O11" s="391"/>
      <c r="P11" s="357"/>
    </row>
    <row r="12" spans="1:18" ht="180" customHeight="1">
      <c r="A12" s="331" t="s">
        <v>8</v>
      </c>
      <c r="B12" s="327" t="s">
        <v>6</v>
      </c>
      <c r="C12" s="342" t="s">
        <v>125</v>
      </c>
      <c r="D12" s="338" t="str">
        <f>'MEMÓRIA DE CALCULO'!D12:J12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E12" s="339"/>
      <c r="F12" s="339"/>
      <c r="G12" s="339"/>
      <c r="H12" s="339"/>
      <c r="I12" s="339"/>
      <c r="J12" s="340"/>
      <c r="K12" s="323" t="s">
        <v>2</v>
      </c>
      <c r="L12" s="339">
        <f>J17</f>
        <v>1920</v>
      </c>
      <c r="M12" s="394">
        <f>'HIDROJATO ONE'!I27</f>
        <v>492.18</v>
      </c>
      <c r="N12" s="395">
        <f>M12*1.1402</f>
        <v>561.1836360000001</v>
      </c>
      <c r="O12" s="352">
        <f>L12*M12</f>
        <v>944985.6</v>
      </c>
      <c r="P12" s="357">
        <f>L12*N12</f>
        <v>1077472.5811200002</v>
      </c>
      <c r="Q12" s="23">
        <f>1920*492.18</f>
        <v>944985.6</v>
      </c>
      <c r="R12" s="24">
        <f>Q12*1.1402</f>
        <v>1077472.58112</v>
      </c>
    </row>
    <row r="13" spans="1:16" ht="30" customHeight="1">
      <c r="A13" s="332"/>
      <c r="B13" s="327"/>
      <c r="C13" s="343"/>
      <c r="D13" s="74">
        <v>1</v>
      </c>
      <c r="E13" s="76" t="s">
        <v>4</v>
      </c>
      <c r="F13" s="74"/>
      <c r="G13" s="48">
        <v>8</v>
      </c>
      <c r="H13" s="62"/>
      <c r="I13" s="63"/>
      <c r="J13" s="76" t="s">
        <v>5</v>
      </c>
      <c r="K13" s="323"/>
      <c r="L13" s="339"/>
      <c r="M13" s="394"/>
      <c r="N13" s="396"/>
      <c r="O13" s="352"/>
      <c r="P13" s="357"/>
    </row>
    <row r="14" spans="1:17" ht="30" customHeight="1">
      <c r="A14" s="332"/>
      <c r="B14" s="327"/>
      <c r="C14" s="343"/>
      <c r="D14" s="74"/>
      <c r="E14" s="49">
        <v>8</v>
      </c>
      <c r="F14" s="74" t="s">
        <v>0</v>
      </c>
      <c r="G14" s="335">
        <v>1</v>
      </c>
      <c r="H14" s="335"/>
      <c r="I14" s="50" t="s">
        <v>1</v>
      </c>
      <c r="J14" s="75">
        <f>E14*G14</f>
        <v>8</v>
      </c>
      <c r="K14" s="323"/>
      <c r="L14" s="339"/>
      <c r="M14" s="394"/>
      <c r="N14" s="396"/>
      <c r="O14" s="352"/>
      <c r="P14" s="357"/>
      <c r="Q14" s="315">
        <f>L12*N12</f>
        <v>1077472.5811200002</v>
      </c>
    </row>
    <row r="15" spans="1:16" ht="30" customHeight="1">
      <c r="A15" s="332"/>
      <c r="B15" s="327"/>
      <c r="C15" s="343"/>
      <c r="D15" s="75"/>
      <c r="E15" s="49">
        <v>8</v>
      </c>
      <c r="F15" s="74" t="s">
        <v>0</v>
      </c>
      <c r="G15" s="336">
        <v>5</v>
      </c>
      <c r="H15" s="336"/>
      <c r="I15" s="51" t="s">
        <v>1</v>
      </c>
      <c r="J15" s="52">
        <f>E15*G15</f>
        <v>40</v>
      </c>
      <c r="K15" s="323"/>
      <c r="L15" s="339"/>
      <c r="M15" s="394"/>
      <c r="N15" s="396"/>
      <c r="O15" s="352"/>
      <c r="P15" s="357"/>
    </row>
    <row r="16" spans="1:16" ht="30" customHeight="1">
      <c r="A16" s="332"/>
      <c r="B16" s="327"/>
      <c r="C16" s="343"/>
      <c r="D16" s="75"/>
      <c r="E16" s="53">
        <f>J15</f>
        <v>40</v>
      </c>
      <c r="F16" s="74" t="s">
        <v>0</v>
      </c>
      <c r="G16" s="337">
        <v>4</v>
      </c>
      <c r="H16" s="337"/>
      <c r="I16" s="54" t="s">
        <v>1</v>
      </c>
      <c r="J16" s="55">
        <f>E16*G16</f>
        <v>160</v>
      </c>
      <c r="K16" s="323"/>
      <c r="L16" s="339"/>
      <c r="M16" s="394"/>
      <c r="N16" s="396"/>
      <c r="O16" s="352"/>
      <c r="P16" s="357"/>
    </row>
    <row r="17" spans="1:16" ht="30" customHeight="1">
      <c r="A17" s="333"/>
      <c r="B17" s="327"/>
      <c r="C17" s="344"/>
      <c r="D17" s="77" t="s">
        <v>3</v>
      </c>
      <c r="E17" s="56">
        <f>J16</f>
        <v>160</v>
      </c>
      <c r="F17" s="78" t="s">
        <v>0</v>
      </c>
      <c r="G17" s="334">
        <v>12</v>
      </c>
      <c r="H17" s="334"/>
      <c r="I17" s="57" t="s">
        <v>1</v>
      </c>
      <c r="J17" s="77">
        <f>E17*G17</f>
        <v>1920</v>
      </c>
      <c r="K17" s="323"/>
      <c r="L17" s="339"/>
      <c r="M17" s="394"/>
      <c r="N17" s="397"/>
      <c r="O17" s="352"/>
      <c r="P17" s="357"/>
    </row>
    <row r="18" spans="1:18" ht="180" customHeight="1">
      <c r="A18" s="329" t="s">
        <v>14</v>
      </c>
      <c r="B18" s="327" t="s">
        <v>6</v>
      </c>
      <c r="C18" s="342" t="s">
        <v>125</v>
      </c>
      <c r="D18" s="338" t="str">
        <f>'MEMÓRIA DE CALCULO'!D12:J12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E18" s="339"/>
      <c r="F18" s="339"/>
      <c r="G18" s="339"/>
      <c r="H18" s="339"/>
      <c r="I18" s="339"/>
      <c r="J18" s="340"/>
      <c r="K18" s="323" t="s">
        <v>2</v>
      </c>
      <c r="L18" s="339">
        <f>J23</f>
        <v>640</v>
      </c>
      <c r="M18" s="394">
        <f>'HIDROJATO ONE'!I27</f>
        <v>492.18</v>
      </c>
      <c r="N18" s="395">
        <f>M18*1.1402</f>
        <v>561.1836360000001</v>
      </c>
      <c r="O18" s="352">
        <f>L18*M18</f>
        <v>314995.2</v>
      </c>
      <c r="P18" s="357">
        <f>L18*N18</f>
        <v>359157.5270400001</v>
      </c>
      <c r="Q18" s="23">
        <f>640*492.18</f>
        <v>314995.2</v>
      </c>
      <c r="R18" s="24">
        <f>Q18*1.1402</f>
        <v>359157.5270400001</v>
      </c>
    </row>
    <row r="19" spans="1:16" ht="30" customHeight="1">
      <c r="A19" s="329"/>
      <c r="B19" s="327"/>
      <c r="C19" s="343"/>
      <c r="D19" s="79">
        <v>1</v>
      </c>
      <c r="E19" s="73" t="s">
        <v>4</v>
      </c>
      <c r="F19" s="72"/>
      <c r="G19" s="80">
        <v>8</v>
      </c>
      <c r="H19" s="81"/>
      <c r="I19" s="82"/>
      <c r="J19" s="83" t="s">
        <v>5</v>
      </c>
      <c r="K19" s="323"/>
      <c r="L19" s="339"/>
      <c r="M19" s="394"/>
      <c r="N19" s="396"/>
      <c r="O19" s="352"/>
      <c r="P19" s="357"/>
    </row>
    <row r="20" spans="1:17" ht="30" customHeight="1">
      <c r="A20" s="329"/>
      <c r="B20" s="327"/>
      <c r="C20" s="343"/>
      <c r="D20" s="84"/>
      <c r="E20" s="49">
        <v>8</v>
      </c>
      <c r="F20" s="74" t="s">
        <v>0</v>
      </c>
      <c r="G20" s="335">
        <v>1</v>
      </c>
      <c r="H20" s="335"/>
      <c r="I20" s="50" t="s">
        <v>1</v>
      </c>
      <c r="J20" s="85">
        <f>E20*G20</f>
        <v>8</v>
      </c>
      <c r="K20" s="323"/>
      <c r="L20" s="339"/>
      <c r="M20" s="394"/>
      <c r="N20" s="396"/>
      <c r="O20" s="352"/>
      <c r="P20" s="357"/>
      <c r="Q20" s="315">
        <f>L18*N18</f>
        <v>359157.5270400001</v>
      </c>
    </row>
    <row r="21" spans="1:16" ht="30" customHeight="1">
      <c r="A21" s="329"/>
      <c r="B21" s="327"/>
      <c r="C21" s="343"/>
      <c r="D21" s="86"/>
      <c r="E21" s="49">
        <v>8</v>
      </c>
      <c r="F21" s="74" t="s">
        <v>0</v>
      </c>
      <c r="G21" s="336">
        <v>5</v>
      </c>
      <c r="H21" s="336"/>
      <c r="I21" s="51" t="s">
        <v>1</v>
      </c>
      <c r="J21" s="87">
        <f>E21*G21</f>
        <v>40</v>
      </c>
      <c r="K21" s="323"/>
      <c r="L21" s="339"/>
      <c r="M21" s="394"/>
      <c r="N21" s="396"/>
      <c r="O21" s="352"/>
      <c r="P21" s="357"/>
    </row>
    <row r="22" spans="1:16" ht="30" customHeight="1">
      <c r="A22" s="329"/>
      <c r="B22" s="327"/>
      <c r="C22" s="343"/>
      <c r="D22" s="86"/>
      <c r="E22" s="53">
        <f>J21</f>
        <v>40</v>
      </c>
      <c r="F22" s="74" t="s">
        <v>0</v>
      </c>
      <c r="G22" s="337">
        <v>4</v>
      </c>
      <c r="H22" s="337"/>
      <c r="I22" s="54" t="s">
        <v>1</v>
      </c>
      <c r="J22" s="88">
        <f>E22*G22</f>
        <v>160</v>
      </c>
      <c r="K22" s="323"/>
      <c r="L22" s="339"/>
      <c r="M22" s="394"/>
      <c r="N22" s="396"/>
      <c r="O22" s="352"/>
      <c r="P22" s="357"/>
    </row>
    <row r="23" spans="1:16" ht="30" customHeight="1" thickBot="1">
      <c r="A23" s="329"/>
      <c r="B23" s="327"/>
      <c r="C23" s="344"/>
      <c r="D23" s="89" t="s">
        <v>3</v>
      </c>
      <c r="E23" s="90">
        <f>J22</f>
        <v>160</v>
      </c>
      <c r="F23" s="78" t="s">
        <v>0</v>
      </c>
      <c r="G23" s="354">
        <v>4</v>
      </c>
      <c r="H23" s="354"/>
      <c r="I23" s="91" t="s">
        <v>1</v>
      </c>
      <c r="J23" s="92">
        <f>E23*G23</f>
        <v>640</v>
      </c>
      <c r="K23" s="351"/>
      <c r="L23" s="350"/>
      <c r="M23" s="395"/>
      <c r="N23" s="398"/>
      <c r="O23" s="353"/>
      <c r="P23" s="357"/>
    </row>
    <row r="24" spans="1:16" ht="30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14" t="s">
        <v>41</v>
      </c>
      <c r="L24" s="15"/>
      <c r="M24" s="15"/>
      <c r="N24" s="15"/>
      <c r="O24" s="68">
        <f>SUM(O6:O18)</f>
        <v>1854335.9999999998</v>
      </c>
      <c r="P24" s="313">
        <f>P6+P12+P18</f>
        <v>2114313.9072000002</v>
      </c>
    </row>
    <row r="26" ht="15">
      <c r="Q26" s="315"/>
    </row>
  </sheetData>
  <mergeCells count="47">
    <mergeCell ref="M18:M23"/>
    <mergeCell ref="O18:O23"/>
    <mergeCell ref="P18:P23"/>
    <mergeCell ref="G20:H20"/>
    <mergeCell ref="G21:H21"/>
    <mergeCell ref="G22:H22"/>
    <mergeCell ref="G23:H23"/>
    <mergeCell ref="L18:L23"/>
    <mergeCell ref="N18:N23"/>
    <mergeCell ref="A18:A23"/>
    <mergeCell ref="B18:B23"/>
    <mergeCell ref="C18:C23"/>
    <mergeCell ref="D18:J18"/>
    <mergeCell ref="K18:K23"/>
    <mergeCell ref="M12:M17"/>
    <mergeCell ref="O12:O17"/>
    <mergeCell ref="P12:P17"/>
    <mergeCell ref="G14:H14"/>
    <mergeCell ref="G15:H15"/>
    <mergeCell ref="G16:H16"/>
    <mergeCell ref="G17:H17"/>
    <mergeCell ref="L12:L17"/>
    <mergeCell ref="N12:N17"/>
    <mergeCell ref="A12:A17"/>
    <mergeCell ref="B12:B17"/>
    <mergeCell ref="C12:C17"/>
    <mergeCell ref="D12:J12"/>
    <mergeCell ref="K12:K17"/>
    <mergeCell ref="L6:L11"/>
    <mergeCell ref="M6:M11"/>
    <mergeCell ref="O6:O11"/>
    <mergeCell ref="P6:P11"/>
    <mergeCell ref="G8:H8"/>
    <mergeCell ref="G9:H9"/>
    <mergeCell ref="G10:H10"/>
    <mergeCell ref="G11:H11"/>
    <mergeCell ref="N6:N11"/>
    <mergeCell ref="B2:O2"/>
    <mergeCell ref="P2:P3"/>
    <mergeCell ref="B3:O3"/>
    <mergeCell ref="A4:O4"/>
    <mergeCell ref="D5:J5"/>
    <mergeCell ref="A6:A11"/>
    <mergeCell ref="B6:B11"/>
    <mergeCell ref="C6:C11"/>
    <mergeCell ref="D6:J6"/>
    <mergeCell ref="K6:K11"/>
  </mergeCells>
  <printOptions/>
  <pageMargins left="0.511811024" right="0.511811024" top="0.787401575" bottom="0.787401575" header="0.31496062" footer="0.31496062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B32C-DEA5-4073-9E8A-475BFF9CAE6D}">
  <dimension ref="A1:Q21"/>
  <sheetViews>
    <sheetView view="pageBreakPreview" zoomScale="70" zoomScaleSheetLayoutView="70" workbookViewId="0" topLeftCell="H14">
      <selection activeCell="Q26" sqref="Q26"/>
    </sheetView>
  </sheetViews>
  <sheetFormatPr defaultColWidth="23.421875" defaultRowHeight="15"/>
  <cols>
    <col min="1" max="1" width="8.140625" style="1" customWidth="1"/>
    <col min="2" max="2" width="60.00390625" style="1" customWidth="1"/>
    <col min="3" max="14" width="20.7109375" style="1" customWidth="1"/>
    <col min="15" max="15" width="21.421875" style="1" customWidth="1"/>
    <col min="16" max="16384" width="23.421875" style="1" customWidth="1"/>
  </cols>
  <sheetData>
    <row r="1" spans="1:15" ht="24.95" customHeight="1">
      <c r="A1" s="16"/>
      <c r="B1" s="17"/>
      <c r="C1" s="17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  <c r="O1" s="19"/>
    </row>
    <row r="2" spans="1:15" ht="60" customHeight="1">
      <c r="A2" s="191"/>
      <c r="O2" s="192"/>
    </row>
    <row r="3" spans="1:15" ht="24.95" customHeight="1">
      <c r="A3" s="191"/>
      <c r="O3" s="192"/>
    </row>
    <row r="4" spans="1:15" ht="24.95" customHeight="1">
      <c r="A4" s="191"/>
      <c r="O4" s="192"/>
    </row>
    <row r="5" spans="1:15" ht="27.75" customHeight="1" thickBot="1">
      <c r="A5" s="191"/>
      <c r="O5" s="192"/>
    </row>
    <row r="6" spans="1:15" ht="30" customHeight="1" thickBot="1">
      <c r="A6" s="193"/>
      <c r="B6" s="384" t="s">
        <v>129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</row>
    <row r="7" spans="1:15" s="195" customFormat="1" ht="30" customHeight="1">
      <c r="A7" s="194"/>
      <c r="B7" s="309" t="s">
        <v>130</v>
      </c>
      <c r="C7" s="386" t="e">
        <f>#REF!</f>
        <v>#REF!</v>
      </c>
      <c r="D7" s="386"/>
      <c r="E7" s="386"/>
      <c r="F7" s="386"/>
      <c r="G7" s="386"/>
      <c r="H7" s="386"/>
      <c r="I7" s="386"/>
      <c r="J7" s="386"/>
      <c r="K7" s="386"/>
      <c r="L7" s="386"/>
      <c r="O7" s="196"/>
    </row>
    <row r="8" spans="1:15" s="195" customFormat="1" ht="30" customHeight="1" thickBot="1">
      <c r="A8" s="194"/>
      <c r="B8" s="310" t="s">
        <v>39</v>
      </c>
      <c r="C8" s="387" t="e">
        <f>#REF!</f>
        <v>#REF!</v>
      </c>
      <c r="D8" s="387"/>
      <c r="E8" s="387"/>
      <c r="F8" s="387"/>
      <c r="G8" s="387"/>
      <c r="H8" s="387"/>
      <c r="I8" s="387"/>
      <c r="J8" s="387"/>
      <c r="K8" s="387"/>
      <c r="L8" s="309"/>
      <c r="O8" s="196"/>
    </row>
    <row r="9" spans="1:15" ht="30" customHeight="1" thickBot="1">
      <c r="A9" s="197" t="str">
        <f>'[1]PLANILHA DE CUSTO'!A5</f>
        <v>ITEM</v>
      </c>
      <c r="B9" s="199" t="s">
        <v>132</v>
      </c>
      <c r="C9" s="238" t="s">
        <v>133</v>
      </c>
      <c r="D9" s="239" t="s">
        <v>134</v>
      </c>
      <c r="E9" s="239" t="s">
        <v>135</v>
      </c>
      <c r="F9" s="239" t="s">
        <v>136</v>
      </c>
      <c r="G9" s="239" t="s">
        <v>137</v>
      </c>
      <c r="H9" s="239" t="s">
        <v>138</v>
      </c>
      <c r="I9" s="240" t="s">
        <v>139</v>
      </c>
      <c r="J9" s="239" t="s">
        <v>140</v>
      </c>
      <c r="K9" s="241" t="s">
        <v>141</v>
      </c>
      <c r="L9" s="239" t="s">
        <v>142</v>
      </c>
      <c r="M9" s="239" t="s">
        <v>143</v>
      </c>
      <c r="N9" s="239" t="s">
        <v>144</v>
      </c>
      <c r="O9" s="240" t="s">
        <v>3</v>
      </c>
    </row>
    <row r="10" spans="1:15" ht="60" customHeight="1">
      <c r="A10" s="388" t="str">
        <f>'[1]PLANILHA DE CUSTO'!A6</f>
        <v>1.0</v>
      </c>
      <c r="B10" s="389" t="str">
        <f>'MEMÓRIA DE CALCULO'!D6</f>
        <v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v>
      </c>
      <c r="C10" s="242">
        <f>O10/12</f>
        <v>56473.64992</v>
      </c>
      <c r="D10" s="243">
        <f>$O$10/12</f>
        <v>56473.64992</v>
      </c>
      <c r="E10" s="243">
        <f aca="true" t="shared" si="0" ref="E10:N10">$O$10/12</f>
        <v>56473.64992</v>
      </c>
      <c r="F10" s="243">
        <f t="shared" si="0"/>
        <v>56473.64992</v>
      </c>
      <c r="G10" s="243">
        <f t="shared" si="0"/>
        <v>56473.64992</v>
      </c>
      <c r="H10" s="243">
        <f t="shared" si="0"/>
        <v>56473.64992</v>
      </c>
      <c r="I10" s="243">
        <f t="shared" si="0"/>
        <v>56473.64992</v>
      </c>
      <c r="J10" s="243">
        <f t="shared" si="0"/>
        <v>56473.64992</v>
      </c>
      <c r="K10" s="243">
        <f t="shared" si="0"/>
        <v>56473.64992</v>
      </c>
      <c r="L10" s="243">
        <f t="shared" si="0"/>
        <v>56473.64992</v>
      </c>
      <c r="M10" s="243">
        <f t="shared" si="0"/>
        <v>56473.64992</v>
      </c>
      <c r="N10" s="243">
        <f t="shared" si="0"/>
        <v>56473.64992</v>
      </c>
      <c r="O10" s="244">
        <f>PCO!P6</f>
        <v>677683.7990400001</v>
      </c>
    </row>
    <row r="11" spans="1:15" ht="60" customHeight="1">
      <c r="A11" s="367"/>
      <c r="B11" s="390"/>
      <c r="C11" s="245">
        <f aca="true" t="shared" si="1" ref="C11:N11">C10/$O$10</f>
        <v>0.08333333333333333</v>
      </c>
      <c r="D11" s="246">
        <f t="shared" si="1"/>
        <v>0.08333333333333333</v>
      </c>
      <c r="E11" s="246">
        <f t="shared" si="1"/>
        <v>0.08333333333333333</v>
      </c>
      <c r="F11" s="246">
        <f t="shared" si="1"/>
        <v>0.08333333333333333</v>
      </c>
      <c r="G11" s="246">
        <f t="shared" si="1"/>
        <v>0.08333333333333333</v>
      </c>
      <c r="H11" s="246">
        <f t="shared" si="1"/>
        <v>0.08333333333333333</v>
      </c>
      <c r="I11" s="246">
        <f t="shared" si="1"/>
        <v>0.08333333333333333</v>
      </c>
      <c r="J11" s="246">
        <f t="shared" si="1"/>
        <v>0.08333333333333333</v>
      </c>
      <c r="K11" s="246">
        <f t="shared" si="1"/>
        <v>0.08333333333333333</v>
      </c>
      <c r="L11" s="246">
        <f t="shared" si="1"/>
        <v>0.08333333333333333</v>
      </c>
      <c r="M11" s="246">
        <f t="shared" si="1"/>
        <v>0.08333333333333333</v>
      </c>
      <c r="N11" s="246">
        <f t="shared" si="1"/>
        <v>0.08333333333333333</v>
      </c>
      <c r="O11" s="247">
        <f>SUM(C11:N11)</f>
        <v>1</v>
      </c>
    </row>
    <row r="12" spans="1:15" ht="117.75" customHeight="1">
      <c r="A12" s="367" t="str">
        <f>'[1]PLANILHA DE CUSTO'!A12</f>
        <v>2.0</v>
      </c>
      <c r="B12" s="368" t="str">
        <f>'MEMÓRIA DE CALCULO'!D12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C12" s="242">
        <f>O12/12</f>
        <v>89789.38176000002</v>
      </c>
      <c r="D12" s="243">
        <f aca="true" t="shared" si="2" ref="D12:N12">$O$12/12</f>
        <v>89789.38176000002</v>
      </c>
      <c r="E12" s="243">
        <f t="shared" si="2"/>
        <v>89789.38176000002</v>
      </c>
      <c r="F12" s="243">
        <f t="shared" si="2"/>
        <v>89789.38176000002</v>
      </c>
      <c r="G12" s="243">
        <f t="shared" si="2"/>
        <v>89789.38176000002</v>
      </c>
      <c r="H12" s="243">
        <f t="shared" si="2"/>
        <v>89789.38176000002</v>
      </c>
      <c r="I12" s="243">
        <f t="shared" si="2"/>
        <v>89789.38176000002</v>
      </c>
      <c r="J12" s="243">
        <f t="shared" si="2"/>
        <v>89789.38176000002</v>
      </c>
      <c r="K12" s="243">
        <f t="shared" si="2"/>
        <v>89789.38176000002</v>
      </c>
      <c r="L12" s="243">
        <f t="shared" si="2"/>
        <v>89789.38176000002</v>
      </c>
      <c r="M12" s="243">
        <f t="shared" si="2"/>
        <v>89789.38176000002</v>
      </c>
      <c r="N12" s="243">
        <f t="shared" si="2"/>
        <v>89789.38176000002</v>
      </c>
      <c r="O12" s="244">
        <f>PCO!P12</f>
        <v>1077472.5811200002</v>
      </c>
    </row>
    <row r="13" spans="1:15" ht="117.75" customHeight="1">
      <c r="A13" s="367"/>
      <c r="B13" s="369"/>
      <c r="C13" s="245">
        <f aca="true" t="shared" si="3" ref="C13:N13">C12/$O$12</f>
        <v>0.08333333333333333</v>
      </c>
      <c r="D13" s="246">
        <f t="shared" si="3"/>
        <v>0.08333333333333333</v>
      </c>
      <c r="E13" s="246">
        <f t="shared" si="3"/>
        <v>0.08333333333333333</v>
      </c>
      <c r="F13" s="246">
        <f t="shared" si="3"/>
        <v>0.08333333333333333</v>
      </c>
      <c r="G13" s="246">
        <f t="shared" si="3"/>
        <v>0.08333333333333333</v>
      </c>
      <c r="H13" s="246">
        <f t="shared" si="3"/>
        <v>0.08333333333333333</v>
      </c>
      <c r="I13" s="246">
        <f t="shared" si="3"/>
        <v>0.08333333333333333</v>
      </c>
      <c r="J13" s="246">
        <f t="shared" si="3"/>
        <v>0.08333333333333333</v>
      </c>
      <c r="K13" s="246">
        <f t="shared" si="3"/>
        <v>0.08333333333333333</v>
      </c>
      <c r="L13" s="246">
        <f t="shared" si="3"/>
        <v>0.08333333333333333</v>
      </c>
      <c r="M13" s="246">
        <f t="shared" si="3"/>
        <v>0.08333333333333333</v>
      </c>
      <c r="N13" s="246">
        <f t="shared" si="3"/>
        <v>0.08333333333333333</v>
      </c>
      <c r="O13" s="247">
        <f>SUM(C13:N13)</f>
        <v>1</v>
      </c>
    </row>
    <row r="14" spans="1:15" ht="117.75" customHeight="1">
      <c r="A14" s="367" t="str">
        <f>'[1]PLANILHA DE CUSTO'!A18</f>
        <v>3.0</v>
      </c>
      <c r="B14" s="368" t="str">
        <f>'MEMÓRIA DE CALCULO'!D18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C14" s="372"/>
      <c r="D14" s="373"/>
      <c r="E14" s="374"/>
      <c r="F14" s="243">
        <f>O14/4</f>
        <v>89789.38176000002</v>
      </c>
      <c r="G14" s="243">
        <f>$O$14/4</f>
        <v>89789.38176000002</v>
      </c>
      <c r="H14" s="243">
        <f>$O$14/4</f>
        <v>89789.38176000002</v>
      </c>
      <c r="I14" s="243">
        <f>$O$14/4</f>
        <v>89789.38176000002</v>
      </c>
      <c r="J14" s="378"/>
      <c r="K14" s="379"/>
      <c r="L14" s="379"/>
      <c r="M14" s="379"/>
      <c r="N14" s="380"/>
      <c r="O14" s="244">
        <f>PCO!P18</f>
        <v>359157.5270400001</v>
      </c>
    </row>
    <row r="15" spans="1:15" ht="117.75" customHeight="1" thickBot="1">
      <c r="A15" s="370"/>
      <c r="B15" s="371"/>
      <c r="C15" s="375"/>
      <c r="D15" s="376"/>
      <c r="E15" s="377"/>
      <c r="F15" s="248">
        <f>F14/O14</f>
        <v>0.25</v>
      </c>
      <c r="G15" s="248">
        <f>G14/O14</f>
        <v>0.25</v>
      </c>
      <c r="H15" s="248">
        <f>H14/$O$14</f>
        <v>0.25</v>
      </c>
      <c r="I15" s="248">
        <f>I14/$O$14</f>
        <v>0.25</v>
      </c>
      <c r="J15" s="381"/>
      <c r="K15" s="382"/>
      <c r="L15" s="382"/>
      <c r="M15" s="382"/>
      <c r="N15" s="383"/>
      <c r="O15" s="249">
        <f>SUM(F15:N15)</f>
        <v>1</v>
      </c>
    </row>
    <row r="16" spans="1:15" s="198" customFormat="1" ht="30" customHeight="1" thickBot="1">
      <c r="A16" s="197"/>
      <c r="B16" s="210" t="s">
        <v>145</v>
      </c>
      <c r="C16" s="250">
        <f>C17/O16</f>
        <v>0.06917753848277766</v>
      </c>
      <c r="D16" s="251">
        <f>D17/O16</f>
        <v>0.06917753848277766</v>
      </c>
      <c r="E16" s="251">
        <f>E17/O16</f>
        <v>0.06917753848277766</v>
      </c>
      <c r="F16" s="252">
        <f>F17/O16</f>
        <v>0.11164492303444468</v>
      </c>
      <c r="G16" s="252">
        <f>G17/O16</f>
        <v>0.11164492303444468</v>
      </c>
      <c r="H16" s="252">
        <f>H17/O16</f>
        <v>0.11164492303444468</v>
      </c>
      <c r="I16" s="252">
        <f>I17/O16</f>
        <v>0.11164492303444468</v>
      </c>
      <c r="J16" s="252">
        <f>J17/O16</f>
        <v>0.06917753848277766</v>
      </c>
      <c r="K16" s="252">
        <f>K17/O16</f>
        <v>0.06917753848277766</v>
      </c>
      <c r="L16" s="252">
        <f>L17/O16</f>
        <v>0.06917753848277766</v>
      </c>
      <c r="M16" s="252">
        <f>M17/O16</f>
        <v>0.06917753848277766</v>
      </c>
      <c r="N16" s="257">
        <f>N17/O16</f>
        <v>0.06917753848277766</v>
      </c>
      <c r="O16" s="359">
        <f>O10+O12+O14</f>
        <v>2114313.9072000002</v>
      </c>
    </row>
    <row r="17" spans="1:17" s="2" customFormat="1" ht="30" customHeight="1" thickBot="1">
      <c r="A17" s="362" t="s">
        <v>146</v>
      </c>
      <c r="B17" s="363"/>
      <c r="C17" s="253">
        <f>C10+C12</f>
        <v>146263.03168000001</v>
      </c>
      <c r="D17" s="254">
        <f>+D10+D12</f>
        <v>146263.03168000001</v>
      </c>
      <c r="E17" s="254">
        <f>+E10+E12</f>
        <v>146263.03168000001</v>
      </c>
      <c r="F17" s="254">
        <f>+F10+F12+I14</f>
        <v>236052.41344000003</v>
      </c>
      <c r="G17" s="254">
        <f>+G10+G12+G14</f>
        <v>236052.41344000003</v>
      </c>
      <c r="H17" s="254">
        <f>+H10+H12+H14</f>
        <v>236052.41344000003</v>
      </c>
      <c r="I17" s="254">
        <f>+I10+I12+I14</f>
        <v>236052.41344000003</v>
      </c>
      <c r="J17" s="254">
        <f>+J10+J12</f>
        <v>146263.03168000001</v>
      </c>
      <c r="K17" s="254">
        <f aca="true" t="shared" si="4" ref="K17:N17">+K10+K12+K14</f>
        <v>146263.03168000001</v>
      </c>
      <c r="L17" s="254">
        <f t="shared" si="4"/>
        <v>146263.03168000001</v>
      </c>
      <c r="M17" s="254">
        <f t="shared" si="4"/>
        <v>146263.03168000001</v>
      </c>
      <c r="N17" s="258">
        <f t="shared" si="4"/>
        <v>146263.03168000001</v>
      </c>
      <c r="O17" s="360"/>
      <c r="Q17" s="211">
        <f>C17+D17+E17+F17+G17+H17+I17+J17+K17+L17+M17+N17</f>
        <v>2114313.9072000002</v>
      </c>
    </row>
    <row r="18" spans="1:16" s="2" customFormat="1" ht="30" customHeight="1" thickBot="1">
      <c r="A18" s="364" t="s">
        <v>147</v>
      </c>
      <c r="B18" s="365"/>
      <c r="C18" s="255">
        <f>C17/O16</f>
        <v>0.06917753848277766</v>
      </c>
      <c r="D18" s="256">
        <f aca="true" t="shared" si="5" ref="D18:N18">C18+D16</f>
        <v>0.13835507696555532</v>
      </c>
      <c r="E18" s="256">
        <f t="shared" si="5"/>
        <v>0.20753261544833299</v>
      </c>
      <c r="F18" s="256">
        <f t="shared" si="5"/>
        <v>0.31917753848277763</v>
      </c>
      <c r="G18" s="256">
        <f t="shared" si="5"/>
        <v>0.4308224615172223</v>
      </c>
      <c r="H18" s="256">
        <f t="shared" si="5"/>
        <v>0.542467384551667</v>
      </c>
      <c r="I18" s="256">
        <f t="shared" si="5"/>
        <v>0.6541123075861117</v>
      </c>
      <c r="J18" s="256">
        <f t="shared" si="5"/>
        <v>0.7232898460688894</v>
      </c>
      <c r="K18" s="256">
        <f t="shared" si="5"/>
        <v>0.792467384551667</v>
      </c>
      <c r="L18" s="256">
        <f t="shared" si="5"/>
        <v>0.8616449230344446</v>
      </c>
      <c r="M18" s="256">
        <f t="shared" si="5"/>
        <v>0.9308224615172223</v>
      </c>
      <c r="N18" s="259">
        <f t="shared" si="5"/>
        <v>0.9999999999999999</v>
      </c>
      <c r="O18" s="361"/>
      <c r="P18" s="211"/>
    </row>
    <row r="19" spans="1:15" ht="30" customHeight="1">
      <c r="A19" s="191"/>
      <c r="B19" s="200"/>
      <c r="C19" s="201"/>
      <c r="D19" s="202"/>
      <c r="E19" s="203"/>
      <c r="F19" s="204"/>
      <c r="G19" s="205"/>
      <c r="H19" s="204"/>
      <c r="I19" s="205"/>
      <c r="J19" s="206"/>
      <c r="K19" s="206"/>
      <c r="L19" s="206"/>
      <c r="M19" s="206"/>
      <c r="N19" s="206"/>
      <c r="O19" s="207"/>
    </row>
    <row r="20" spans="1:15" s="29" customFormat="1" ht="30" customHeight="1" thickBot="1">
      <c r="A20" s="33"/>
      <c r="B20" s="366" t="s">
        <v>148</v>
      </c>
      <c r="C20" s="366"/>
      <c r="D20" s="366"/>
      <c r="E20" s="366"/>
      <c r="F20" s="366"/>
      <c r="G20" s="366"/>
      <c r="H20" s="366"/>
      <c r="I20" s="366"/>
      <c r="J20" s="366"/>
      <c r="K20" s="208"/>
      <c r="L20" s="208"/>
      <c r="M20" s="208"/>
      <c r="N20" s="208"/>
      <c r="O20" s="209"/>
    </row>
    <row r="21" spans="2:15" ht="15">
      <c r="B21" s="200"/>
      <c r="C21" s="201"/>
      <c r="D21" s="202"/>
      <c r="E21" s="203"/>
      <c r="F21" s="204"/>
      <c r="G21" s="205"/>
      <c r="H21" s="204"/>
      <c r="I21" s="205"/>
      <c r="J21" s="206"/>
      <c r="K21" s="206"/>
      <c r="L21" s="206"/>
      <c r="M21" s="206"/>
      <c r="N21" s="206"/>
      <c r="O21" s="206"/>
    </row>
  </sheetData>
  <mergeCells count="17">
    <mergeCell ref="B6:O6"/>
    <mergeCell ref="C7:L7"/>
    <mergeCell ref="C8:K8"/>
    <mergeCell ref="A10:A11"/>
    <mergeCell ref="B10:B11"/>
    <mergeCell ref="O16:O18"/>
    <mergeCell ref="A17:B17"/>
    <mergeCell ref="A18:B18"/>
    <mergeCell ref="B20:J20"/>
    <mergeCell ref="A12:A13"/>
    <mergeCell ref="B12:B13"/>
    <mergeCell ref="A14:A15"/>
    <mergeCell ref="B14:B15"/>
    <mergeCell ref="C14:E14"/>
    <mergeCell ref="C15:E15"/>
    <mergeCell ref="J14:N14"/>
    <mergeCell ref="J15:N15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scale="41" r:id="rId2"/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C51D-4E6F-4C90-A996-29CE85016474}">
  <dimension ref="A1:O48"/>
  <sheetViews>
    <sheetView view="pageBreakPreview" zoomScale="80" zoomScaleSheetLayoutView="80" workbookViewId="0" topLeftCell="G10">
      <selection activeCell="N1" sqref="A1:N48"/>
    </sheetView>
  </sheetViews>
  <sheetFormatPr defaultColWidth="9.140625" defaultRowHeight="15"/>
  <cols>
    <col min="1" max="1" width="41.140625" style="215" bestFit="1" customWidth="1"/>
    <col min="2" max="6" width="17.7109375" style="215" customWidth="1"/>
    <col min="7" max="13" width="18.7109375" style="215" customWidth="1"/>
    <col min="14" max="14" width="19.28125" style="215" customWidth="1"/>
    <col min="15" max="16384" width="9.140625" style="215" customWidth="1"/>
  </cols>
  <sheetData>
    <row r="1" spans="1:15" ht="1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</row>
    <row r="2" spans="1:15" ht="15">
      <c r="A2" s="216"/>
      <c r="N2" s="217"/>
      <c r="O2" s="217"/>
    </row>
    <row r="3" spans="1:15" ht="15">
      <c r="A3" s="216"/>
      <c r="N3" s="217"/>
      <c r="O3" s="217"/>
    </row>
    <row r="4" spans="1:15" ht="44.25" customHeight="1">
      <c r="A4" s="216"/>
      <c r="N4" s="217"/>
      <c r="O4" s="217"/>
    </row>
    <row r="5" spans="1:15" ht="15">
      <c r="A5" s="216"/>
      <c r="N5" s="217"/>
      <c r="O5" s="217"/>
    </row>
    <row r="6" spans="1:15" ht="15">
      <c r="A6" s="216"/>
      <c r="N6" s="217"/>
      <c r="O6" s="217"/>
    </row>
    <row r="7" spans="1:15" ht="15.75" thickBot="1">
      <c r="A7" s="216"/>
      <c r="N7" s="217"/>
      <c r="O7" s="217"/>
    </row>
    <row r="8" spans="1:15" ht="39" customHeight="1" thickBot="1">
      <c r="A8" s="400" t="s">
        <v>149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  <c r="O8" s="217"/>
    </row>
    <row r="9" spans="1:15" ht="20.1" customHeight="1">
      <c r="A9" s="218" t="s">
        <v>130</v>
      </c>
      <c r="B9" s="403" t="s">
        <v>43</v>
      </c>
      <c r="C9" s="403"/>
      <c r="D9" s="403"/>
      <c r="E9" s="403"/>
      <c r="F9" s="403"/>
      <c r="G9" s="403"/>
      <c r="H9" s="403"/>
      <c r="I9" s="403"/>
      <c r="J9" s="403"/>
      <c r="K9" s="403"/>
      <c r="L9" s="307"/>
      <c r="M9" s="307"/>
      <c r="N9" s="219"/>
      <c r="O9" s="217"/>
    </row>
    <row r="10" spans="1:15" ht="20.1" customHeight="1">
      <c r="A10" s="218" t="s">
        <v>39</v>
      </c>
      <c r="B10" s="404" t="s">
        <v>131</v>
      </c>
      <c r="C10" s="404"/>
      <c r="D10" s="404"/>
      <c r="E10" s="404"/>
      <c r="F10" s="404"/>
      <c r="G10" s="404"/>
      <c r="H10" s="404"/>
      <c r="I10" s="404"/>
      <c r="J10" s="404"/>
      <c r="K10" s="308"/>
      <c r="L10" s="307"/>
      <c r="M10" s="307"/>
      <c r="N10" s="219"/>
      <c r="O10" s="217"/>
    </row>
    <row r="11" spans="1:15" ht="15.75" thickBot="1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  <c r="N11" s="408"/>
      <c r="O11" s="217"/>
    </row>
    <row r="12" spans="1:15" ht="24.95" customHeight="1" thickBot="1">
      <c r="A12" s="220" t="s">
        <v>150</v>
      </c>
      <c r="B12" s="221" t="s">
        <v>133</v>
      </c>
      <c r="C12" s="222" t="s">
        <v>134</v>
      </c>
      <c r="D12" s="222" t="s">
        <v>135</v>
      </c>
      <c r="E12" s="222" t="s">
        <v>136</v>
      </c>
      <c r="F12" s="222" t="s">
        <v>137</v>
      </c>
      <c r="G12" s="222" t="s">
        <v>138</v>
      </c>
      <c r="H12" s="223" t="s">
        <v>139</v>
      </c>
      <c r="I12" s="222" t="s">
        <v>140</v>
      </c>
      <c r="J12" s="224" t="s">
        <v>141</v>
      </c>
      <c r="K12" s="222" t="s">
        <v>142</v>
      </c>
      <c r="L12" s="222" t="s">
        <v>143</v>
      </c>
      <c r="M12" s="222" t="s">
        <v>144</v>
      </c>
      <c r="N12" s="223" t="s">
        <v>3</v>
      </c>
      <c r="O12" s="217"/>
    </row>
    <row r="13" spans="1:15" ht="24.95" customHeight="1">
      <c r="A13" s="225" t="s">
        <v>151</v>
      </c>
      <c r="B13" s="226">
        <f>CFF!C17</f>
        <v>146263.03168000001</v>
      </c>
      <c r="C13" s="226">
        <f>CFF!D17</f>
        <v>146263.03168000001</v>
      </c>
      <c r="D13" s="226">
        <f>CFF!E17</f>
        <v>146263.03168000001</v>
      </c>
      <c r="E13" s="226">
        <f>CFF!F17</f>
        <v>236052.41344000003</v>
      </c>
      <c r="F13" s="226">
        <f>CFF!G17</f>
        <v>236052.41344000003</v>
      </c>
      <c r="G13" s="226">
        <f>CFF!H17</f>
        <v>236052.41344000003</v>
      </c>
      <c r="H13" s="226">
        <f>CFF!I17</f>
        <v>236052.41344000003</v>
      </c>
      <c r="I13" s="226">
        <f>CFF!J17</f>
        <v>146263.03168000001</v>
      </c>
      <c r="J13" s="226">
        <f>CFF!K17</f>
        <v>146263.03168000001</v>
      </c>
      <c r="K13" s="226">
        <f>CFF!L17</f>
        <v>146263.03168000001</v>
      </c>
      <c r="L13" s="226">
        <f>CFF!L17</f>
        <v>146263.03168000001</v>
      </c>
      <c r="M13" s="226">
        <f>CFF!N17</f>
        <v>146263.03168000001</v>
      </c>
      <c r="N13" s="227">
        <f>SUM(B13:M13)</f>
        <v>2114313.9072000002</v>
      </c>
      <c r="O13" s="217"/>
    </row>
    <row r="14" spans="1:15" ht="24.95" customHeight="1">
      <c r="A14" s="228" t="s">
        <v>152</v>
      </c>
      <c r="B14" s="229">
        <f aca="true" t="shared" si="0" ref="B14:M14">B13/$N$13</f>
        <v>0.06917753848277766</v>
      </c>
      <c r="C14" s="229">
        <f t="shared" si="0"/>
        <v>0.06917753848277766</v>
      </c>
      <c r="D14" s="229">
        <f t="shared" si="0"/>
        <v>0.06917753848277766</v>
      </c>
      <c r="E14" s="229">
        <f t="shared" si="0"/>
        <v>0.11164492303444468</v>
      </c>
      <c r="F14" s="229">
        <f t="shared" si="0"/>
        <v>0.11164492303444468</v>
      </c>
      <c r="G14" s="229">
        <f t="shared" si="0"/>
        <v>0.11164492303444468</v>
      </c>
      <c r="H14" s="229">
        <f t="shared" si="0"/>
        <v>0.11164492303444468</v>
      </c>
      <c r="I14" s="229">
        <f t="shared" si="0"/>
        <v>0.06917753848277766</v>
      </c>
      <c r="J14" s="229">
        <f t="shared" si="0"/>
        <v>0.06917753848277766</v>
      </c>
      <c r="K14" s="229">
        <f t="shared" si="0"/>
        <v>0.06917753848277766</v>
      </c>
      <c r="L14" s="229">
        <f t="shared" si="0"/>
        <v>0.06917753848277766</v>
      </c>
      <c r="M14" s="229">
        <f t="shared" si="0"/>
        <v>0.06917753848277766</v>
      </c>
      <c r="N14" s="230">
        <f>SUM(B14:M14)</f>
        <v>0.9999999999999999</v>
      </c>
      <c r="O14" s="217"/>
    </row>
    <row r="15" spans="1:15" ht="24.95" customHeight="1" thickBot="1">
      <c r="A15" s="231" t="s">
        <v>146</v>
      </c>
      <c r="B15" s="232">
        <f>B13</f>
        <v>146263.03168000001</v>
      </c>
      <c r="C15" s="233">
        <f aca="true" t="shared" si="1" ref="C15:M15">C13+B15</f>
        <v>292526.06336000003</v>
      </c>
      <c r="D15" s="233">
        <f t="shared" si="1"/>
        <v>438789.09504000004</v>
      </c>
      <c r="E15" s="233">
        <f t="shared" si="1"/>
        <v>674841.5084800001</v>
      </c>
      <c r="F15" s="233">
        <f t="shared" si="1"/>
        <v>910893.9219200001</v>
      </c>
      <c r="G15" s="233">
        <f t="shared" si="1"/>
        <v>1146946.3353600001</v>
      </c>
      <c r="H15" s="233">
        <f t="shared" si="1"/>
        <v>1382998.7488000002</v>
      </c>
      <c r="I15" s="233">
        <f t="shared" si="1"/>
        <v>1529261.7804800002</v>
      </c>
      <c r="J15" s="233">
        <f t="shared" si="1"/>
        <v>1675524.8121600002</v>
      </c>
      <c r="K15" s="233">
        <f t="shared" si="1"/>
        <v>1821787.8438400002</v>
      </c>
      <c r="L15" s="233">
        <f t="shared" si="1"/>
        <v>1968050.8755200002</v>
      </c>
      <c r="M15" s="233">
        <f t="shared" si="1"/>
        <v>2114313.9072000002</v>
      </c>
      <c r="N15" s="234"/>
      <c r="O15" s="217"/>
    </row>
    <row r="16" spans="1:15" ht="15">
      <c r="A16" s="216"/>
      <c r="N16" s="217"/>
      <c r="O16" s="217"/>
    </row>
    <row r="17" spans="1:15" ht="15">
      <c r="A17" s="216"/>
      <c r="N17" s="217"/>
      <c r="O17" s="217"/>
    </row>
    <row r="18" spans="1:15" ht="15">
      <c r="A18" s="216"/>
      <c r="N18" s="217"/>
      <c r="O18" s="217"/>
    </row>
    <row r="19" spans="1:15" ht="15">
      <c r="A19" s="216"/>
      <c r="N19" s="217"/>
      <c r="O19" s="217"/>
    </row>
    <row r="20" spans="1:15" ht="15">
      <c r="A20" s="216"/>
      <c r="N20" s="217"/>
      <c r="O20" s="217"/>
    </row>
    <row r="21" spans="1:15" ht="15">
      <c r="A21" s="216"/>
      <c r="N21" s="217"/>
      <c r="O21" s="217"/>
    </row>
    <row r="22" spans="1:15" ht="15">
      <c r="A22" s="216"/>
      <c r="N22" s="217"/>
      <c r="O22" s="217"/>
    </row>
    <row r="23" spans="1:15" ht="15">
      <c r="A23" s="216"/>
      <c r="N23" s="217"/>
      <c r="O23" s="217"/>
    </row>
    <row r="24" spans="1:15" ht="15">
      <c r="A24" s="216"/>
      <c r="N24" s="217"/>
      <c r="O24" s="217"/>
    </row>
    <row r="25" spans="1:15" ht="15">
      <c r="A25" s="216"/>
      <c r="N25" s="217"/>
      <c r="O25" s="217"/>
    </row>
    <row r="26" spans="1:15" ht="15">
      <c r="A26" s="216"/>
      <c r="N26" s="217"/>
      <c r="O26" s="217"/>
    </row>
    <row r="27" spans="1:15" ht="15">
      <c r="A27" s="216"/>
      <c r="N27" s="217"/>
      <c r="O27" s="217"/>
    </row>
    <row r="28" spans="1:15" ht="15">
      <c r="A28" s="216"/>
      <c r="N28" s="217"/>
      <c r="O28" s="217"/>
    </row>
    <row r="29" spans="1:15" ht="15">
      <c r="A29" s="216"/>
      <c r="N29" s="217"/>
      <c r="O29" s="217"/>
    </row>
    <row r="30" spans="1:15" ht="15">
      <c r="A30" s="216"/>
      <c r="N30" s="217"/>
      <c r="O30" s="217"/>
    </row>
    <row r="31" spans="1:15" ht="15">
      <c r="A31" s="216"/>
      <c r="N31" s="217"/>
      <c r="O31" s="217"/>
    </row>
    <row r="32" spans="1:15" ht="15">
      <c r="A32" s="216"/>
      <c r="N32" s="217"/>
      <c r="O32" s="217"/>
    </row>
    <row r="33" spans="1:15" ht="15">
      <c r="A33" s="216"/>
      <c r="N33" s="217"/>
      <c r="O33" s="217"/>
    </row>
    <row r="34" spans="1:15" ht="15">
      <c r="A34" s="216"/>
      <c r="N34" s="217"/>
      <c r="O34" s="217"/>
    </row>
    <row r="35" spans="1:15" ht="15">
      <c r="A35" s="216"/>
      <c r="N35" s="217"/>
      <c r="O35" s="217"/>
    </row>
    <row r="36" spans="1:15" ht="15">
      <c r="A36" s="216"/>
      <c r="N36" s="217"/>
      <c r="O36" s="217"/>
    </row>
    <row r="37" spans="1:15" ht="15">
      <c r="A37" s="216"/>
      <c r="N37" s="217"/>
      <c r="O37" s="217"/>
    </row>
    <row r="38" spans="1:15" ht="15">
      <c r="A38" s="216"/>
      <c r="N38" s="217"/>
      <c r="O38" s="217"/>
    </row>
    <row r="39" spans="1:15" ht="15">
      <c r="A39" s="216"/>
      <c r="N39" s="217"/>
      <c r="O39" s="217"/>
    </row>
    <row r="40" spans="1:15" ht="15">
      <c r="A40" s="216"/>
      <c r="N40" s="217"/>
      <c r="O40" s="217"/>
    </row>
    <row r="41" spans="1:15" ht="15">
      <c r="A41" s="216"/>
      <c r="N41" s="217"/>
      <c r="O41" s="217"/>
    </row>
    <row r="42" spans="1:15" ht="15">
      <c r="A42" s="216"/>
      <c r="N42" s="217"/>
      <c r="O42" s="217"/>
    </row>
    <row r="43" spans="1:15" ht="15">
      <c r="A43" s="216"/>
      <c r="N43" s="217"/>
      <c r="O43" s="217"/>
    </row>
    <row r="44" spans="1:15" ht="15">
      <c r="A44" s="216"/>
      <c r="N44" s="217"/>
      <c r="O44" s="217"/>
    </row>
    <row r="45" spans="1:15" ht="15">
      <c r="A45" s="216"/>
      <c r="N45" s="217"/>
      <c r="O45" s="217"/>
    </row>
    <row r="46" spans="1:15" ht="15">
      <c r="A46" s="216"/>
      <c r="N46" s="217"/>
      <c r="O46" s="217"/>
    </row>
    <row r="47" spans="1:15" ht="15">
      <c r="A47" s="216"/>
      <c r="N47" s="217"/>
      <c r="O47" s="217"/>
    </row>
    <row r="48" spans="1:15" ht="20.25" customHeight="1" thickBot="1">
      <c r="A48" s="235"/>
      <c r="B48" s="399"/>
      <c r="C48" s="399"/>
      <c r="D48" s="399"/>
      <c r="E48" s="399"/>
      <c r="F48" s="399"/>
      <c r="G48" s="399"/>
      <c r="H48" s="399"/>
      <c r="I48" s="399"/>
      <c r="J48" s="399"/>
      <c r="K48" s="236"/>
      <c r="L48" s="236"/>
      <c r="M48" s="236"/>
      <c r="N48" s="237"/>
      <c r="O48" s="237"/>
    </row>
  </sheetData>
  <mergeCells count="6">
    <mergeCell ref="B48:J48"/>
    <mergeCell ref="A8:N8"/>
    <mergeCell ref="B9:K9"/>
    <mergeCell ref="B10:J10"/>
    <mergeCell ref="A11:L11"/>
    <mergeCell ref="M11:N11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5C28-5615-4D29-B437-11C308E4B5BF}">
  <dimension ref="A1:P64"/>
  <sheetViews>
    <sheetView view="pageBreakPreview" zoomScale="93" zoomScaleSheetLayoutView="93" workbookViewId="0" topLeftCell="A19">
      <selection activeCell="A36" sqref="A36:C65"/>
    </sheetView>
  </sheetViews>
  <sheetFormatPr defaultColWidth="8.8515625" defaultRowHeight="15"/>
  <cols>
    <col min="1" max="1" width="8.8515625" style="4" customWidth="1"/>
    <col min="2" max="2" width="11.421875" style="4" customWidth="1"/>
    <col min="3" max="3" width="31.7109375" style="4" customWidth="1"/>
    <col min="4" max="4" width="8.140625" style="4" customWidth="1"/>
    <col min="5" max="5" width="6.57421875" style="4" customWidth="1"/>
    <col min="6" max="6" width="11.8515625" style="4" customWidth="1"/>
    <col min="7" max="7" width="10.00390625" style="4" customWidth="1"/>
    <col min="8" max="8" width="11.7109375" style="4" bestFit="1" customWidth="1"/>
    <col min="9" max="9" width="13.28125" style="4" customWidth="1"/>
    <col min="10" max="10" width="10.8515625" style="4" customWidth="1"/>
    <col min="11" max="11" width="8.8515625" style="4" customWidth="1"/>
    <col min="12" max="12" width="9.00390625" style="4" bestFit="1" customWidth="1"/>
    <col min="13" max="13" width="10.7109375" style="4" bestFit="1" customWidth="1"/>
    <col min="14" max="15" width="10.8515625" style="4" bestFit="1" customWidth="1"/>
    <col min="16" max="16" width="10.7109375" style="4" bestFit="1" customWidth="1"/>
    <col min="17" max="16384" width="8.8515625" style="4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4" ht="30" customHeight="1">
      <c r="A3" s="6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  <c r="K3" s="99"/>
      <c r="L3" s="99"/>
      <c r="M3" s="99"/>
      <c r="N3" s="99"/>
    </row>
    <row r="4" spans="1:14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  <c r="K4" s="11"/>
      <c r="L4" s="11"/>
      <c r="M4" s="11"/>
      <c r="N4" s="11"/>
    </row>
    <row r="5" spans="1:14" ht="30" customHeight="1" thickBot="1">
      <c r="A5" s="450" t="s">
        <v>82</v>
      </c>
      <c r="B5" s="451"/>
      <c r="C5" s="451"/>
      <c r="D5" s="451"/>
      <c r="E5" s="451"/>
      <c r="F5" s="451"/>
      <c r="G5" s="451"/>
      <c r="H5" s="451"/>
      <c r="I5" s="451"/>
      <c r="J5" s="452"/>
      <c r="K5" s="59"/>
      <c r="L5" s="59"/>
      <c r="M5" s="59"/>
      <c r="N5" s="59"/>
    </row>
    <row r="6" spans="1:12" ht="33.75" customHeight="1" thickBot="1">
      <c r="A6" s="103" t="s">
        <v>84</v>
      </c>
      <c r="B6" s="104" t="s">
        <v>85</v>
      </c>
      <c r="C6" s="415" t="s">
        <v>86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5"/>
    </row>
    <row r="7" spans="1:16" ht="141" customHeight="1">
      <c r="A7" s="144">
        <v>1</v>
      </c>
      <c r="B7" s="110" t="s">
        <v>16</v>
      </c>
      <c r="C7" s="416" t="s">
        <v>17</v>
      </c>
      <c r="D7" s="417"/>
      <c r="E7" s="418"/>
      <c r="F7" s="109" t="s">
        <v>90</v>
      </c>
      <c r="G7" s="109" t="s">
        <v>91</v>
      </c>
      <c r="H7" s="111">
        <v>1</v>
      </c>
      <c r="I7" s="444">
        <v>232.14</v>
      </c>
      <c r="J7" s="445"/>
      <c r="L7" s="6"/>
      <c r="M7" s="6"/>
      <c r="N7" s="6"/>
      <c r="O7" s="6"/>
      <c r="P7" s="5"/>
    </row>
    <row r="8" spans="1:10" ht="12" thickBot="1">
      <c r="A8" s="145"/>
      <c r="B8" s="102"/>
      <c r="C8" s="102"/>
      <c r="D8" s="102"/>
      <c r="E8" s="102"/>
      <c r="F8" s="102"/>
      <c r="G8" s="102"/>
      <c r="H8" s="102"/>
      <c r="I8" s="102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57.75" customHeight="1" thickBot="1">
      <c r="A10" s="169" t="s">
        <v>84</v>
      </c>
      <c r="B10" s="438" t="s">
        <v>116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77" t="s">
        <v>18</v>
      </c>
      <c r="B11" s="178" t="s">
        <v>92</v>
      </c>
      <c r="C11" s="179" t="s">
        <v>48</v>
      </c>
      <c r="D11" s="178" t="s">
        <v>87</v>
      </c>
      <c r="E11" s="178" t="s">
        <v>93</v>
      </c>
      <c r="F11" s="178" t="s">
        <v>19</v>
      </c>
      <c r="G11" s="180" t="s">
        <v>20</v>
      </c>
      <c r="H11" s="181" t="s">
        <v>94</v>
      </c>
      <c r="I11" s="440" t="s">
        <v>95</v>
      </c>
      <c r="J11" s="441"/>
    </row>
    <row r="12" spans="1:10" ht="55.5" customHeight="1">
      <c r="A12" s="144" t="s">
        <v>21</v>
      </c>
      <c r="B12" s="109">
        <v>20112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23.16</v>
      </c>
      <c r="I12" s="442">
        <f>F12*(1+G12)*H12</f>
        <v>23.8548</v>
      </c>
      <c r="J12" s="443"/>
    </row>
    <row r="13" spans="1:10" ht="38.25" customHeight="1">
      <c r="A13" s="147" t="s">
        <v>22</v>
      </c>
      <c r="B13" s="113">
        <v>20111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26.01</v>
      </c>
      <c r="I13" s="428">
        <f>F13*(1+G13)*H13</f>
        <v>26.790300000000002</v>
      </c>
      <c r="J13" s="429"/>
    </row>
    <row r="14" spans="1:10" ht="43.5" customHeight="1">
      <c r="A14" s="147" t="s">
        <v>23</v>
      </c>
      <c r="B14" s="113">
        <v>20105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23.16</v>
      </c>
      <c r="I14" s="428">
        <f>F14*(1+G14)*H14</f>
        <v>23.8548</v>
      </c>
      <c r="J14" s="429"/>
    </row>
    <row r="15" spans="1:10" ht="30" customHeight="1">
      <c r="A15" s="419"/>
      <c r="B15" s="420"/>
      <c r="C15" s="420"/>
      <c r="D15" s="420"/>
      <c r="E15" s="420"/>
      <c r="F15" s="421"/>
      <c r="G15" s="422" t="s">
        <v>99</v>
      </c>
      <c r="H15" s="423"/>
      <c r="I15" s="424">
        <f>ROUNDDOWN(SUM(I12:J14),2)</f>
        <v>74.49</v>
      </c>
      <c r="J15" s="425"/>
    </row>
    <row r="16" spans="1:10" ht="22.5">
      <c r="A16" s="147" t="s">
        <v>24</v>
      </c>
      <c r="B16" s="118" t="s">
        <v>100</v>
      </c>
      <c r="C16" s="138" t="s">
        <v>48</v>
      </c>
      <c r="D16" s="118" t="s">
        <v>87</v>
      </c>
      <c r="E16" s="118" t="s">
        <v>93</v>
      </c>
      <c r="F16" s="119" t="s">
        <v>19</v>
      </c>
      <c r="G16" s="119" t="s">
        <v>20</v>
      </c>
      <c r="H16" s="118" t="s">
        <v>94</v>
      </c>
      <c r="I16" s="426" t="s">
        <v>95</v>
      </c>
      <c r="J16" s="427"/>
    </row>
    <row r="17" spans="1:10" ht="35.25" customHeight="1">
      <c r="A17" s="147" t="s">
        <v>25</v>
      </c>
      <c r="B17" s="113" t="s">
        <v>101</v>
      </c>
      <c r="C17" s="120" t="s">
        <v>102</v>
      </c>
      <c r="D17" s="113" t="s">
        <v>90</v>
      </c>
      <c r="E17" s="113" t="s">
        <v>103</v>
      </c>
      <c r="F17" s="115">
        <v>5.7</v>
      </c>
      <c r="G17" s="116"/>
      <c r="H17" s="117">
        <v>5.08</v>
      </c>
      <c r="I17" s="428">
        <f aca="true" t="shared" si="0" ref="I17:I24">F17*(1+G17)*H17</f>
        <v>28.956000000000003</v>
      </c>
      <c r="J17" s="429"/>
    </row>
    <row r="18" spans="1:10" ht="43.5" customHeight="1">
      <c r="A18" s="147" t="s">
        <v>26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 t="shared" si="0"/>
        <v>5.3999999999999995</v>
      </c>
      <c r="J18" s="429"/>
    </row>
    <row r="19" spans="1:10" ht="32.25" customHeight="1">
      <c r="A19" s="147" t="s">
        <v>27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 t="shared" si="0"/>
        <v>1.107</v>
      </c>
      <c r="J19" s="429"/>
    </row>
    <row r="20" spans="1:10" ht="35.1" customHeight="1">
      <c r="A20" s="147" t="s">
        <v>28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 t="shared" si="0"/>
        <v>7.046403000000001</v>
      </c>
      <c r="J20" s="429"/>
    </row>
    <row r="21" spans="1:10" ht="35.1" customHeight="1">
      <c r="A21" s="147" t="s">
        <v>29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 t="shared" si="0"/>
        <v>8.3292</v>
      </c>
      <c r="J21" s="429"/>
    </row>
    <row r="22" spans="1:10" ht="65.25" customHeight="1">
      <c r="A22" s="148" t="s">
        <v>30</v>
      </c>
      <c r="B22" s="124" t="s">
        <v>120</v>
      </c>
      <c r="C22" s="149" t="s">
        <v>44</v>
      </c>
      <c r="D22" s="124" t="s">
        <v>90</v>
      </c>
      <c r="E22" s="124" t="s">
        <v>110</v>
      </c>
      <c r="F22" s="115">
        <v>0.0001375</v>
      </c>
      <c r="G22" s="116">
        <v>0.03</v>
      </c>
      <c r="H22" s="117">
        <v>754159.38</v>
      </c>
      <c r="I22" s="428">
        <f t="shared" si="0"/>
        <v>106.80782219250001</v>
      </c>
      <c r="J22" s="429"/>
    </row>
    <row r="23" spans="1:12" ht="24.95" customHeight="1">
      <c r="A23" s="150" t="s">
        <v>35</v>
      </c>
      <c r="B23" s="121" t="s">
        <v>45</v>
      </c>
      <c r="C23" s="128" t="s">
        <v>32</v>
      </c>
      <c r="D23" s="121"/>
      <c r="E23" s="121" t="s">
        <v>46</v>
      </c>
      <c r="F23" s="129">
        <f>12000/8</f>
        <v>1500</v>
      </c>
      <c r="G23" s="151"/>
      <c r="H23" s="312">
        <v>0.0046934</v>
      </c>
      <c r="I23" s="433">
        <f>MÉDIA!E10</f>
        <v>7.035</v>
      </c>
      <c r="J23" s="434"/>
      <c r="L23" s="7">
        <f>I15+I17+I18+I19+I20+I21+I22</f>
        <v>232.1364251925</v>
      </c>
    </row>
    <row r="24" spans="1:12" ht="24.95" customHeight="1">
      <c r="A24" s="147" t="s">
        <v>36</v>
      </c>
      <c r="B24" s="121"/>
      <c r="C24" s="128" t="s">
        <v>33</v>
      </c>
      <c r="D24" s="132"/>
      <c r="E24" s="121" t="s">
        <v>2</v>
      </c>
      <c r="F24" s="133">
        <v>0</v>
      </c>
      <c r="G24" s="151"/>
      <c r="H24" s="135">
        <v>0</v>
      </c>
      <c r="I24" s="456">
        <f t="shared" si="0"/>
        <v>0</v>
      </c>
      <c r="J24" s="457"/>
      <c r="L24" s="7"/>
    </row>
    <row r="25" spans="1:10" ht="24.95" customHeight="1">
      <c r="A25" s="150" t="s">
        <v>75</v>
      </c>
      <c r="B25" s="121" t="s">
        <v>45</v>
      </c>
      <c r="C25" s="128" t="s">
        <v>34</v>
      </c>
      <c r="D25" s="121"/>
      <c r="E25" s="121" t="s">
        <v>47</v>
      </c>
      <c r="F25" s="129">
        <f>12000/1000/8</f>
        <v>1.5</v>
      </c>
      <c r="G25" s="151"/>
      <c r="H25" s="311">
        <v>39.269</v>
      </c>
      <c r="I25" s="433">
        <f>MÉDIA!E15</f>
        <v>58.9</v>
      </c>
      <c r="J25" s="434"/>
    </row>
    <row r="26" spans="1:10" ht="20.1" customHeight="1">
      <c r="A26" s="145"/>
      <c r="B26" s="152"/>
      <c r="C26" s="152"/>
      <c r="D26" s="152"/>
      <c r="E26" s="152"/>
      <c r="F26" s="102"/>
      <c r="G26" s="453" t="s">
        <v>114</v>
      </c>
      <c r="H26" s="453"/>
      <c r="I26" s="454">
        <f>SUM(I17:J25)</f>
        <v>223.5814251925</v>
      </c>
      <c r="J26" s="455"/>
    </row>
    <row r="27" spans="1:12" ht="20.1" customHeight="1">
      <c r="A27" s="153"/>
      <c r="B27" s="154"/>
      <c r="C27" s="152"/>
      <c r="D27" s="152"/>
      <c r="E27" s="152"/>
      <c r="F27" s="102"/>
      <c r="G27" s="430" t="s">
        <v>115</v>
      </c>
      <c r="H27" s="430"/>
      <c r="I27" s="431">
        <f>K27</f>
        <v>298.07</v>
      </c>
      <c r="J27" s="432"/>
      <c r="K27" s="4">
        <v>298.07</v>
      </c>
      <c r="L27" s="7">
        <f>I27-K27</f>
        <v>0</v>
      </c>
    </row>
    <row r="28" spans="1:12" ht="9.95" customHeight="1">
      <c r="A28" s="145"/>
      <c r="B28" s="102"/>
      <c r="C28" s="102"/>
      <c r="D28" s="102"/>
      <c r="E28" s="102"/>
      <c r="F28" s="102"/>
      <c r="G28" s="102"/>
      <c r="H28" s="102"/>
      <c r="I28" s="102"/>
      <c r="J28" s="155"/>
      <c r="L28" s="7"/>
    </row>
    <row r="29" spans="1:10" ht="20.1" customHeight="1">
      <c r="A29" s="156" t="s">
        <v>52</v>
      </c>
      <c r="B29" s="102"/>
      <c r="C29" s="102"/>
      <c r="D29" s="102"/>
      <c r="E29" s="102"/>
      <c r="F29" s="102"/>
      <c r="G29" s="102"/>
      <c r="H29" s="102"/>
      <c r="I29" s="102"/>
      <c r="J29" s="146"/>
    </row>
    <row r="30" spans="1:10" ht="20.1" customHeight="1">
      <c r="A30" s="412" t="s">
        <v>51</v>
      </c>
      <c r="B30" s="413"/>
      <c r="C30" s="413"/>
      <c r="D30" s="413"/>
      <c r="E30" s="413"/>
      <c r="F30" s="413"/>
      <c r="G30" s="413"/>
      <c r="H30" s="413"/>
      <c r="I30" s="413"/>
      <c r="J30" s="414"/>
    </row>
    <row r="31" spans="1:10" ht="25.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>
      <c r="A32" s="412" t="s">
        <v>49</v>
      </c>
      <c r="B32" s="413"/>
      <c r="C32" s="413"/>
      <c r="D32" s="413"/>
      <c r="E32" s="413"/>
      <c r="F32" s="413"/>
      <c r="G32" s="413"/>
      <c r="H32" s="413"/>
      <c r="I32" s="413"/>
      <c r="J32" s="414"/>
    </row>
    <row r="33" spans="1:10" ht="12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9"/>
    </row>
    <row r="36" ht="15">
      <c r="A36" s="100"/>
    </row>
    <row r="37" ht="15">
      <c r="A37" s="100"/>
    </row>
    <row r="38" ht="15">
      <c r="A38" s="100"/>
    </row>
    <row r="39" ht="15">
      <c r="A39" s="100"/>
    </row>
    <row r="40" ht="15">
      <c r="A40" s="100"/>
    </row>
    <row r="41" ht="15">
      <c r="A41" s="100"/>
    </row>
    <row r="42" ht="15">
      <c r="A42" s="100"/>
    </row>
    <row r="43" ht="15">
      <c r="A43" s="100"/>
    </row>
    <row r="44" ht="15">
      <c r="A44" s="100"/>
    </row>
    <row r="45" ht="15">
      <c r="A45" s="100"/>
    </row>
    <row r="46" ht="15">
      <c r="A46" s="100"/>
    </row>
    <row r="47" ht="15">
      <c r="A47" s="100"/>
    </row>
    <row r="48" ht="15">
      <c r="A48" s="100"/>
    </row>
    <row r="49" ht="15">
      <c r="A49" s="100"/>
    </row>
    <row r="50" ht="15">
      <c r="A50" s="100"/>
    </row>
    <row r="51" ht="15">
      <c r="A51" s="100"/>
    </row>
    <row r="52" ht="15">
      <c r="A52" s="100"/>
    </row>
    <row r="53" ht="15">
      <c r="A53" s="100"/>
    </row>
    <row r="54" ht="15">
      <c r="A54" s="100"/>
    </row>
    <row r="55" ht="15">
      <c r="A55" s="100"/>
    </row>
    <row r="56" ht="15">
      <c r="A56" s="100"/>
    </row>
    <row r="57" ht="15">
      <c r="A57" s="100"/>
    </row>
    <row r="58" ht="15">
      <c r="A58" s="100"/>
    </row>
    <row r="59" ht="15">
      <c r="A59" s="100"/>
    </row>
    <row r="60" ht="15">
      <c r="A60" s="100"/>
    </row>
    <row r="61" ht="15">
      <c r="A61" s="100"/>
    </row>
    <row r="62" ht="15">
      <c r="A62" s="100"/>
    </row>
    <row r="63" ht="15">
      <c r="A63" s="100"/>
    </row>
    <row r="64" ht="15">
      <c r="A64" s="100"/>
    </row>
  </sheetData>
  <mergeCells count="33">
    <mergeCell ref="I18:J18"/>
    <mergeCell ref="I14:J14"/>
    <mergeCell ref="I21:J21"/>
    <mergeCell ref="I22:J22"/>
    <mergeCell ref="G26:H26"/>
    <mergeCell ref="I26:J26"/>
    <mergeCell ref="I24:J24"/>
    <mergeCell ref="A1:J1"/>
    <mergeCell ref="B10:J10"/>
    <mergeCell ref="I11:J11"/>
    <mergeCell ref="I12:J12"/>
    <mergeCell ref="I13:J13"/>
    <mergeCell ref="I7:J7"/>
    <mergeCell ref="I6:J6"/>
    <mergeCell ref="B3:J3"/>
    <mergeCell ref="B4:J4"/>
    <mergeCell ref="A5:J5"/>
    <mergeCell ref="A31:J31"/>
    <mergeCell ref="A30:J30"/>
    <mergeCell ref="A32:J32"/>
    <mergeCell ref="C6:E6"/>
    <mergeCell ref="C7:E7"/>
    <mergeCell ref="A15:F15"/>
    <mergeCell ref="G15:H15"/>
    <mergeCell ref="I15:J15"/>
    <mergeCell ref="I16:J16"/>
    <mergeCell ref="I17:J17"/>
    <mergeCell ref="G27:H27"/>
    <mergeCell ref="I27:J27"/>
    <mergeCell ref="I23:J23"/>
    <mergeCell ref="I25:J25"/>
    <mergeCell ref="I19:J19"/>
    <mergeCell ref="I20:J20"/>
  </mergeCells>
  <printOptions horizontalCentered="1"/>
  <pageMargins left="0.5511811023622047" right="0.5118110236220472" top="0.7874015748031497" bottom="0.7874015748031497" header="0.31496062992125984" footer="0.31496062992125984"/>
  <pageSetup horizontalDpi="600" verticalDpi="600" orientation="portrait" paperSize="9" scale="62" r:id="rId2"/>
  <rowBreaks count="1" manualBreakCount="1">
    <brk id="3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313D-0551-4753-A9A9-021453E8C414}">
  <dimension ref="A1:P32"/>
  <sheetViews>
    <sheetView view="pageBreakPreview" zoomScaleSheetLayoutView="100" workbookViewId="0" topLeftCell="A22">
      <selection activeCell="I8" sqref="I8"/>
    </sheetView>
  </sheetViews>
  <sheetFormatPr defaultColWidth="8.8515625" defaultRowHeight="15"/>
  <cols>
    <col min="1" max="1" width="8.8515625" style="102" customWidth="1"/>
    <col min="2" max="2" width="11.421875" style="102" customWidth="1"/>
    <col min="3" max="3" width="31.7109375" style="102" customWidth="1"/>
    <col min="4" max="4" width="8.140625" style="102" customWidth="1"/>
    <col min="5" max="5" width="6.57421875" style="102" customWidth="1"/>
    <col min="6" max="6" width="11.8515625" style="102" customWidth="1"/>
    <col min="7" max="7" width="10.00390625" style="102" customWidth="1"/>
    <col min="8" max="8" width="11.7109375" style="102" bestFit="1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4" ht="30" customHeight="1">
      <c r="A3" s="6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  <c r="K3" s="99"/>
      <c r="L3" s="99"/>
      <c r="M3" s="99"/>
      <c r="N3" s="99"/>
    </row>
    <row r="4" spans="1:14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  <c r="K4" s="11"/>
      <c r="L4" s="11"/>
      <c r="M4" s="11"/>
      <c r="N4" s="11"/>
    </row>
    <row r="5" spans="1:14" ht="30" customHeight="1" thickBot="1">
      <c r="A5" s="450" t="s">
        <v>83</v>
      </c>
      <c r="B5" s="451"/>
      <c r="C5" s="451"/>
      <c r="D5" s="451"/>
      <c r="E5" s="451"/>
      <c r="F5" s="451"/>
      <c r="G5" s="451"/>
      <c r="H5" s="451"/>
      <c r="I5" s="451"/>
      <c r="J5" s="452"/>
      <c r="K5" s="59"/>
      <c r="L5" s="59"/>
      <c r="M5" s="59"/>
      <c r="N5" s="59"/>
    </row>
    <row r="6" spans="1:12" ht="33.75" customHeight="1" thickBot="1">
      <c r="A6" s="103" t="s">
        <v>84</v>
      </c>
      <c r="B6" s="106" t="s">
        <v>85</v>
      </c>
      <c r="C6" s="467" t="s">
        <v>122</v>
      </c>
      <c r="D6" s="468"/>
      <c r="E6" s="469"/>
      <c r="F6" s="107" t="s">
        <v>87</v>
      </c>
      <c r="G6" s="104" t="s">
        <v>88</v>
      </c>
      <c r="H6" s="105" t="s">
        <v>15</v>
      </c>
      <c r="I6" s="465" t="s">
        <v>89</v>
      </c>
      <c r="J6" s="466"/>
      <c r="L6" s="108"/>
    </row>
    <row r="7" spans="1:16" ht="141" customHeight="1">
      <c r="A7" s="144">
        <v>1</v>
      </c>
      <c r="B7" s="164" t="s">
        <v>81</v>
      </c>
      <c r="C7" s="461" t="s">
        <v>17</v>
      </c>
      <c r="D7" s="417"/>
      <c r="E7" s="462"/>
      <c r="F7" s="165" t="s">
        <v>90</v>
      </c>
      <c r="G7" s="109" t="s">
        <v>91</v>
      </c>
      <c r="H7" s="111">
        <v>1</v>
      </c>
      <c r="I7" s="444">
        <v>243.63</v>
      </c>
      <c r="J7" s="445"/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60" customHeight="1" thickBot="1">
      <c r="A10" s="187" t="s">
        <v>84</v>
      </c>
      <c r="B10" s="470" t="s">
        <v>116</v>
      </c>
      <c r="C10" s="470"/>
      <c r="D10" s="470"/>
      <c r="E10" s="470"/>
      <c r="F10" s="470"/>
      <c r="G10" s="470"/>
      <c r="H10" s="470"/>
      <c r="I10" s="470"/>
      <c r="J10" s="471"/>
    </row>
    <row r="11" spans="1:10" ht="26.1" customHeight="1" thickBot="1">
      <c r="A11" s="182" t="s">
        <v>18</v>
      </c>
      <c r="B11" s="183" t="s">
        <v>92</v>
      </c>
      <c r="C11" s="184" t="s">
        <v>48</v>
      </c>
      <c r="D11" s="183" t="s">
        <v>87</v>
      </c>
      <c r="E11" s="183" t="s">
        <v>93</v>
      </c>
      <c r="F11" s="183" t="s">
        <v>19</v>
      </c>
      <c r="G11" s="185" t="s">
        <v>20</v>
      </c>
      <c r="H11" s="186" t="s">
        <v>94</v>
      </c>
      <c r="I11" s="463" t="s">
        <v>95</v>
      </c>
      <c r="J11" s="464"/>
    </row>
    <row r="12" spans="1:10" ht="55.5" customHeight="1">
      <c r="A12" s="144" t="s">
        <v>21</v>
      </c>
      <c r="B12" s="109">
        <v>1969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26.73</v>
      </c>
      <c r="I12" s="442">
        <f>F12*(1+G12)*H12</f>
        <v>27.5319</v>
      </c>
      <c r="J12" s="443"/>
    </row>
    <row r="13" spans="1:10" ht="38.25" customHeight="1">
      <c r="A13" s="147" t="s">
        <v>22</v>
      </c>
      <c r="B13" s="113">
        <v>1970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30.02</v>
      </c>
      <c r="I13" s="428">
        <f>F13*(1+G13)*H13</f>
        <v>30.9206</v>
      </c>
      <c r="J13" s="429"/>
    </row>
    <row r="14" spans="1:10" ht="43.5" customHeight="1">
      <c r="A14" s="147" t="s">
        <v>23</v>
      </c>
      <c r="B14" s="113">
        <v>1981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26.73</v>
      </c>
      <c r="I14" s="428">
        <f>F14*(1+G14)*H14</f>
        <v>27.5319</v>
      </c>
      <c r="J14" s="429"/>
    </row>
    <row r="15" spans="1:10" ht="30" customHeight="1">
      <c r="A15" s="419"/>
      <c r="B15" s="420"/>
      <c r="C15" s="420"/>
      <c r="D15" s="420"/>
      <c r="E15" s="420"/>
      <c r="F15" s="421"/>
      <c r="G15" s="422" t="s">
        <v>99</v>
      </c>
      <c r="H15" s="423"/>
      <c r="I15" s="424">
        <f>ROUNDDOWN(SUM(I12:J14),2)</f>
        <v>85.98</v>
      </c>
      <c r="J15" s="425"/>
    </row>
    <row r="16" spans="1:10" ht="26.1" customHeight="1">
      <c r="A16" s="147" t="s">
        <v>24</v>
      </c>
      <c r="B16" s="118" t="s">
        <v>100</v>
      </c>
      <c r="C16" s="138" t="s">
        <v>48</v>
      </c>
      <c r="D16" s="118" t="s">
        <v>87</v>
      </c>
      <c r="E16" s="118" t="s">
        <v>93</v>
      </c>
      <c r="F16" s="119" t="s">
        <v>19</v>
      </c>
      <c r="G16" s="119" t="s">
        <v>20</v>
      </c>
      <c r="H16" s="118" t="s">
        <v>94</v>
      </c>
      <c r="I16" s="426" t="s">
        <v>95</v>
      </c>
      <c r="J16" s="427"/>
    </row>
    <row r="17" spans="1:10" ht="35.1" customHeight="1">
      <c r="A17" s="147" t="s">
        <v>25</v>
      </c>
      <c r="B17" s="113" t="s">
        <v>101</v>
      </c>
      <c r="C17" s="120" t="s">
        <v>102</v>
      </c>
      <c r="D17" s="113" t="s">
        <v>90</v>
      </c>
      <c r="E17" s="113" t="s">
        <v>103</v>
      </c>
      <c r="F17" s="115">
        <v>5.7</v>
      </c>
      <c r="G17" s="116"/>
      <c r="H17" s="117">
        <v>5.08</v>
      </c>
      <c r="I17" s="428">
        <f aca="true" t="shared" si="0" ref="I17:I24">F17*(1+G17)*H17</f>
        <v>28.956000000000003</v>
      </c>
      <c r="J17" s="429"/>
    </row>
    <row r="18" spans="1:10" ht="43.5" customHeight="1">
      <c r="A18" s="147" t="s">
        <v>26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 t="shared" si="0"/>
        <v>5.3999999999999995</v>
      </c>
      <c r="J18" s="429"/>
    </row>
    <row r="19" spans="1:10" ht="32.25" customHeight="1">
      <c r="A19" s="147" t="s">
        <v>27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 t="shared" si="0"/>
        <v>1.107</v>
      </c>
      <c r="J19" s="429"/>
    </row>
    <row r="20" spans="1:10" ht="35.1" customHeight="1">
      <c r="A20" s="147" t="s">
        <v>28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 t="shared" si="0"/>
        <v>7.046403000000001</v>
      </c>
      <c r="J20" s="429"/>
    </row>
    <row r="21" spans="1:10" ht="24.95" customHeight="1">
      <c r="A21" s="147" t="s">
        <v>29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 t="shared" si="0"/>
        <v>8.3292</v>
      </c>
      <c r="J21" s="429"/>
    </row>
    <row r="22" spans="1:10" ht="65.25" customHeight="1">
      <c r="A22" s="148" t="s">
        <v>30</v>
      </c>
      <c r="B22" s="124" t="s">
        <v>120</v>
      </c>
      <c r="C22" s="149" t="s">
        <v>44</v>
      </c>
      <c r="D22" s="124" t="s">
        <v>90</v>
      </c>
      <c r="E22" s="124" t="s">
        <v>110</v>
      </c>
      <c r="F22" s="115">
        <v>0.0001375</v>
      </c>
      <c r="G22" s="116">
        <v>0.03</v>
      </c>
      <c r="H22" s="117">
        <v>754159.38</v>
      </c>
      <c r="I22" s="428">
        <f t="shared" si="0"/>
        <v>106.80782219250001</v>
      </c>
      <c r="J22" s="429"/>
    </row>
    <row r="23" spans="1:12" ht="24.95" customHeight="1">
      <c r="A23" s="150" t="s">
        <v>35</v>
      </c>
      <c r="B23" s="121" t="s">
        <v>45</v>
      </c>
      <c r="C23" s="128" t="s">
        <v>32</v>
      </c>
      <c r="D23" s="121"/>
      <c r="E23" s="121" t="s">
        <v>46</v>
      </c>
      <c r="F23" s="129">
        <f>12000/8</f>
        <v>1500</v>
      </c>
      <c r="G23" s="151"/>
      <c r="H23" s="312">
        <v>0.0046934</v>
      </c>
      <c r="I23" s="433">
        <f>MÉDIA!E10</f>
        <v>7.035</v>
      </c>
      <c r="J23" s="434"/>
      <c r="L23" s="131">
        <f>I15+I17+I18+I19+I20+I21+I22</f>
        <v>243.6264251925</v>
      </c>
    </row>
    <row r="24" spans="1:12" ht="24.95" customHeight="1">
      <c r="A24" s="147" t="s">
        <v>36</v>
      </c>
      <c r="B24" s="121"/>
      <c r="C24" s="128" t="s">
        <v>33</v>
      </c>
      <c r="D24" s="132"/>
      <c r="E24" s="121" t="s">
        <v>2</v>
      </c>
      <c r="F24" s="133">
        <v>0</v>
      </c>
      <c r="G24" s="151"/>
      <c r="H24" s="135">
        <v>0</v>
      </c>
      <c r="I24" s="456">
        <f t="shared" si="0"/>
        <v>0</v>
      </c>
      <c r="J24" s="457"/>
      <c r="L24" s="131"/>
    </row>
    <row r="25" spans="1:10" ht="24.95" customHeight="1">
      <c r="A25" s="150" t="s">
        <v>75</v>
      </c>
      <c r="B25" s="121" t="s">
        <v>45</v>
      </c>
      <c r="C25" s="128" t="s">
        <v>34</v>
      </c>
      <c r="D25" s="121"/>
      <c r="E25" s="121" t="s">
        <v>47</v>
      </c>
      <c r="F25" s="129">
        <f>12000/1000/8</f>
        <v>1.5</v>
      </c>
      <c r="G25" s="151"/>
      <c r="H25" s="311">
        <v>39.269</v>
      </c>
      <c r="I25" s="433">
        <f>MÉDIA!E15</f>
        <v>58.9</v>
      </c>
      <c r="J25" s="434"/>
    </row>
    <row r="26" spans="1:10" ht="24.95" customHeight="1">
      <c r="A26" s="145"/>
      <c r="B26" s="152"/>
      <c r="C26" s="152"/>
      <c r="D26" s="152"/>
      <c r="E26" s="152"/>
      <c r="G26" s="453" t="s">
        <v>114</v>
      </c>
      <c r="H26" s="453"/>
      <c r="I26" s="454">
        <f>SUM(I17:J25)</f>
        <v>223.5814251925</v>
      </c>
      <c r="J26" s="455"/>
    </row>
    <row r="27" spans="1:11" ht="24.95" customHeight="1">
      <c r="A27" s="153"/>
      <c r="B27" s="154"/>
      <c r="C27" s="152"/>
      <c r="D27" s="152"/>
      <c r="E27" s="152"/>
      <c r="G27" s="430" t="s">
        <v>115</v>
      </c>
      <c r="H27" s="430"/>
      <c r="I27" s="431">
        <v>309.56</v>
      </c>
      <c r="J27" s="432"/>
      <c r="K27" s="102">
        <v>309.56</v>
      </c>
    </row>
    <row r="28" spans="1:10" ht="9.95" customHeight="1">
      <c r="A28" s="153"/>
      <c r="B28" s="154"/>
      <c r="C28" s="152"/>
      <c r="D28" s="152"/>
      <c r="E28" s="152"/>
      <c r="G28" s="160"/>
      <c r="H28" s="160"/>
      <c r="I28" s="161"/>
      <c r="J28" s="162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E30" s="413"/>
      <c r="F30" s="413"/>
      <c r="G30" s="413"/>
      <c r="H30" s="413"/>
      <c r="I30" s="413"/>
      <c r="J30" s="414"/>
    </row>
    <row r="31" spans="1:10" ht="20.1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459"/>
      <c r="G32" s="459"/>
      <c r="H32" s="459"/>
      <c r="I32" s="459"/>
      <c r="J32" s="460"/>
    </row>
  </sheetData>
  <mergeCells count="33">
    <mergeCell ref="B10:J10"/>
    <mergeCell ref="I24:J24"/>
    <mergeCell ref="I25:J25"/>
    <mergeCell ref="G26:H26"/>
    <mergeCell ref="I26:J26"/>
    <mergeCell ref="I16:J16"/>
    <mergeCell ref="I17:J17"/>
    <mergeCell ref="I18:J18"/>
    <mergeCell ref="I19:J19"/>
    <mergeCell ref="I20:J20"/>
    <mergeCell ref="I21:J21"/>
    <mergeCell ref="A1:J1"/>
    <mergeCell ref="B3:J3"/>
    <mergeCell ref="B4:J4"/>
    <mergeCell ref="I6:J6"/>
    <mergeCell ref="C6:E6"/>
    <mergeCell ref="A5:J5"/>
    <mergeCell ref="I7:J7"/>
    <mergeCell ref="A31:J31"/>
    <mergeCell ref="A30:J30"/>
    <mergeCell ref="A32:J32"/>
    <mergeCell ref="C7:E7"/>
    <mergeCell ref="I11:J11"/>
    <mergeCell ref="I12:J12"/>
    <mergeCell ref="I13:J13"/>
    <mergeCell ref="I14:J14"/>
    <mergeCell ref="A15:F15"/>
    <mergeCell ref="G15:H15"/>
    <mergeCell ref="I15:J15"/>
    <mergeCell ref="G27:H27"/>
    <mergeCell ref="I27:J27"/>
    <mergeCell ref="I22:J22"/>
    <mergeCell ref="I23:J2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2662-029C-4030-A652-4AB25A07A02D}">
  <dimension ref="A1:P32"/>
  <sheetViews>
    <sheetView view="pageBreakPreview" zoomScaleSheetLayoutView="100" workbookViewId="0" topLeftCell="B28">
      <selection activeCell="K22" sqref="K22"/>
    </sheetView>
  </sheetViews>
  <sheetFormatPr defaultColWidth="8.8515625" defaultRowHeight="15"/>
  <cols>
    <col min="1" max="1" width="7.7109375" style="102" customWidth="1"/>
    <col min="2" max="2" width="11.421875" style="102" customWidth="1"/>
    <col min="3" max="3" width="31.7109375" style="102" customWidth="1"/>
    <col min="4" max="4" width="8.7109375" style="102" customWidth="1"/>
    <col min="5" max="5" width="6.57421875" style="102" customWidth="1"/>
    <col min="6" max="6" width="11.8515625" style="102" customWidth="1"/>
    <col min="7" max="7" width="8.00390625" style="102" customWidth="1"/>
    <col min="8" max="8" width="14.00390625" style="102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30" customHeight="1">
      <c r="A3" s="10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</row>
    <row r="4" spans="1:10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</row>
    <row r="5" spans="1:10" ht="30" customHeight="1" thickBot="1">
      <c r="A5" s="450" t="s">
        <v>82</v>
      </c>
      <c r="B5" s="451"/>
      <c r="C5" s="451"/>
      <c r="D5" s="451"/>
      <c r="E5" s="451"/>
      <c r="F5" s="451"/>
      <c r="G5" s="451"/>
      <c r="H5" s="451"/>
      <c r="I5" s="451"/>
      <c r="J5" s="452"/>
    </row>
    <row r="6" spans="1:12" ht="33.75" customHeight="1" thickBot="1">
      <c r="A6" s="103" t="s">
        <v>84</v>
      </c>
      <c r="B6" s="104" t="s">
        <v>85</v>
      </c>
      <c r="C6" s="482" t="s">
        <v>122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108"/>
    </row>
    <row r="7" spans="1:16" ht="141" customHeight="1">
      <c r="A7" s="144">
        <v>2</v>
      </c>
      <c r="B7" s="164" t="s">
        <v>16</v>
      </c>
      <c r="C7" s="461" t="s">
        <v>17</v>
      </c>
      <c r="D7" s="417"/>
      <c r="E7" s="462"/>
      <c r="F7" s="165" t="s">
        <v>90</v>
      </c>
      <c r="G7" s="109" t="s">
        <v>91</v>
      </c>
      <c r="H7" s="111">
        <v>1</v>
      </c>
      <c r="I7" s="444">
        <v>232.14</v>
      </c>
      <c r="J7" s="481"/>
      <c r="K7" s="316">
        <v>232.14</v>
      </c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93" customHeight="1" thickBot="1">
      <c r="A10" s="169" t="s">
        <v>84</v>
      </c>
      <c r="B10" s="438" t="s">
        <v>124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82" t="s">
        <v>64</v>
      </c>
      <c r="B11" s="183" t="s">
        <v>92</v>
      </c>
      <c r="C11" s="184" t="s">
        <v>48</v>
      </c>
      <c r="D11" s="183" t="s">
        <v>87</v>
      </c>
      <c r="E11" s="183" t="s">
        <v>93</v>
      </c>
      <c r="F11" s="183" t="s">
        <v>19</v>
      </c>
      <c r="G11" s="185" t="s">
        <v>20</v>
      </c>
      <c r="H11" s="186" t="s">
        <v>94</v>
      </c>
      <c r="I11" s="463" t="s">
        <v>95</v>
      </c>
      <c r="J11" s="464"/>
    </row>
    <row r="12" spans="1:10" ht="55.5" customHeight="1">
      <c r="A12" s="144" t="s">
        <v>58</v>
      </c>
      <c r="B12" s="109">
        <v>20112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23.16</v>
      </c>
      <c r="I12" s="442">
        <f>F12*(1+G12)*H12</f>
        <v>23.8548</v>
      </c>
      <c r="J12" s="443"/>
    </row>
    <row r="13" spans="1:10" ht="39.95" customHeight="1">
      <c r="A13" s="147" t="s">
        <v>65</v>
      </c>
      <c r="B13" s="113">
        <v>20111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26.01</v>
      </c>
      <c r="I13" s="428">
        <f>F13*(1+G13)*H13</f>
        <v>26.790300000000002</v>
      </c>
      <c r="J13" s="429"/>
    </row>
    <row r="14" spans="1:10" ht="43.5" customHeight="1">
      <c r="A14" s="147" t="s">
        <v>66</v>
      </c>
      <c r="B14" s="113">
        <v>20105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23.16</v>
      </c>
      <c r="I14" s="428">
        <f>F14*(1+G14)*H14</f>
        <v>23.8548</v>
      </c>
      <c r="J14" s="429"/>
    </row>
    <row r="15" spans="1:10" ht="38.25" customHeight="1">
      <c r="A15" s="474"/>
      <c r="B15" s="475"/>
      <c r="C15" s="475"/>
      <c r="D15" s="475"/>
      <c r="E15" s="475"/>
      <c r="F15" s="476"/>
      <c r="G15" s="477" t="s">
        <v>99</v>
      </c>
      <c r="H15" s="478"/>
      <c r="I15" s="479">
        <f>ROUNDDOWN(SUM(I12:J14),2)</f>
        <v>74.49</v>
      </c>
      <c r="J15" s="480"/>
    </row>
    <row r="16" spans="1:10" ht="30" customHeight="1">
      <c r="A16" s="189" t="s">
        <v>62</v>
      </c>
      <c r="B16" s="174" t="s">
        <v>100</v>
      </c>
      <c r="C16" s="175" t="s">
        <v>48</v>
      </c>
      <c r="D16" s="174" t="s">
        <v>87</v>
      </c>
      <c r="E16" s="174" t="s">
        <v>93</v>
      </c>
      <c r="F16" s="176" t="s">
        <v>19</v>
      </c>
      <c r="G16" s="176" t="s">
        <v>20</v>
      </c>
      <c r="H16" s="174" t="s">
        <v>94</v>
      </c>
      <c r="I16" s="472" t="s">
        <v>95</v>
      </c>
      <c r="J16" s="473"/>
    </row>
    <row r="17" spans="1:10" ht="35.25" customHeight="1">
      <c r="A17" s="144" t="s">
        <v>60</v>
      </c>
      <c r="B17" s="109" t="s">
        <v>101</v>
      </c>
      <c r="C17" s="163" t="s">
        <v>102</v>
      </c>
      <c r="D17" s="109" t="s">
        <v>90</v>
      </c>
      <c r="E17" s="109" t="s">
        <v>103</v>
      </c>
      <c r="F17" s="171">
        <v>5.7</v>
      </c>
      <c r="G17" s="172"/>
      <c r="H17" s="188">
        <v>5.08</v>
      </c>
      <c r="I17" s="442">
        <f>F17*(1+G17)*H17</f>
        <v>28.956000000000003</v>
      </c>
      <c r="J17" s="443"/>
    </row>
    <row r="18" spans="1:10" ht="43.5" customHeight="1">
      <c r="A18" s="147" t="s">
        <v>59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>F18*(1+G18)*H18</f>
        <v>5.3999999999999995</v>
      </c>
      <c r="J18" s="429"/>
    </row>
    <row r="19" spans="1:10" ht="32.25" customHeight="1">
      <c r="A19" s="147" t="s">
        <v>61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>F19*(1+G19)*H19</f>
        <v>1.107</v>
      </c>
      <c r="J19" s="429"/>
    </row>
    <row r="20" spans="1:10" ht="37.5" customHeight="1">
      <c r="A20" s="150" t="s">
        <v>67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>F20*(1+G20)*H20</f>
        <v>7.046403000000001</v>
      </c>
      <c r="J20" s="429"/>
    </row>
    <row r="21" spans="1:10" ht="30" customHeight="1">
      <c r="A21" s="147" t="s">
        <v>53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>F21*(1+G21)*H21</f>
        <v>8.3292</v>
      </c>
      <c r="J21" s="429"/>
    </row>
    <row r="22" spans="1:10" ht="195" customHeight="1">
      <c r="A22" s="147" t="s">
        <v>55</v>
      </c>
      <c r="B22" s="122" t="s">
        <v>45</v>
      </c>
      <c r="C22" s="123" t="s">
        <v>54</v>
      </c>
      <c r="D22" s="122" t="s">
        <v>45</v>
      </c>
      <c r="E22" s="124" t="s">
        <v>110</v>
      </c>
      <c r="F22" s="125">
        <v>0.0001375</v>
      </c>
      <c r="G22" s="126">
        <v>0.03</v>
      </c>
      <c r="H22" s="127">
        <v>2043644.38</v>
      </c>
      <c r="I22" s="428">
        <f aca="true" t="shared" si="0" ref="I22">F22*(1+G22)*H22</f>
        <v>289.43113531750004</v>
      </c>
      <c r="J22" s="429"/>
    </row>
    <row r="23" spans="1:12" ht="30" customHeight="1">
      <c r="A23" s="150" t="s">
        <v>56</v>
      </c>
      <c r="B23" s="121" t="s">
        <v>45</v>
      </c>
      <c r="C23" s="128" t="s">
        <v>32</v>
      </c>
      <c r="D23" s="122" t="s">
        <v>45</v>
      </c>
      <c r="E23" s="121" t="s">
        <v>46</v>
      </c>
      <c r="F23" s="129">
        <f>12000/8</f>
        <v>1500</v>
      </c>
      <c r="G23" s="130"/>
      <c r="H23" s="312">
        <v>0.0046934</v>
      </c>
      <c r="I23" s="433">
        <f>MÉDIA!E10</f>
        <v>7.035</v>
      </c>
      <c r="J23" s="434"/>
      <c r="L23" s="131">
        <f>I15+I17+I18+I19+I20+I21+I22</f>
        <v>414.7597383175</v>
      </c>
    </row>
    <row r="24" spans="1:12" ht="30" customHeight="1">
      <c r="A24" s="147" t="s">
        <v>63</v>
      </c>
      <c r="B24" s="121"/>
      <c r="C24" s="128" t="s">
        <v>33</v>
      </c>
      <c r="D24" s="132"/>
      <c r="E24" s="121" t="s">
        <v>2</v>
      </c>
      <c r="F24" s="133">
        <v>0</v>
      </c>
      <c r="G24" s="134"/>
      <c r="H24" s="135">
        <v>0</v>
      </c>
      <c r="I24" s="456">
        <f aca="true" t="shared" si="1" ref="I24">F24*(1+G24)*H24</f>
        <v>0</v>
      </c>
      <c r="J24" s="457"/>
      <c r="L24" s="131"/>
    </row>
    <row r="25" spans="1:10" ht="30" customHeight="1">
      <c r="A25" s="150" t="s">
        <v>68</v>
      </c>
      <c r="B25" s="121" t="s">
        <v>45</v>
      </c>
      <c r="C25" s="128" t="s">
        <v>34</v>
      </c>
      <c r="D25" s="132" t="s">
        <v>45</v>
      </c>
      <c r="E25" s="121" t="s">
        <v>47</v>
      </c>
      <c r="F25" s="129">
        <f>12000/1000/8</f>
        <v>1.5</v>
      </c>
      <c r="G25" s="130"/>
      <c r="H25" s="311">
        <v>39.269</v>
      </c>
      <c r="I25" s="433">
        <f>'HIDROJATO ONE'!I25:J25</f>
        <v>58.9</v>
      </c>
      <c r="J25" s="434"/>
    </row>
    <row r="26" spans="1:10" ht="30" customHeight="1">
      <c r="A26" s="145"/>
      <c r="B26" s="152"/>
      <c r="C26" s="152"/>
      <c r="D26" s="152"/>
      <c r="E26" s="152"/>
      <c r="G26" s="453" t="s">
        <v>114</v>
      </c>
      <c r="H26" s="453"/>
      <c r="I26" s="454">
        <f>SUM(I17:J25)</f>
        <v>406.2047383175</v>
      </c>
      <c r="J26" s="455"/>
    </row>
    <row r="27" spans="1:12" ht="30" customHeight="1">
      <c r="A27" s="153"/>
      <c r="B27" s="154"/>
      <c r="C27" s="152"/>
      <c r="D27" s="152"/>
      <c r="E27" s="152"/>
      <c r="G27" s="430" t="s">
        <v>115</v>
      </c>
      <c r="H27" s="430"/>
      <c r="I27" s="431">
        <f>K27</f>
        <v>480.69</v>
      </c>
      <c r="J27" s="432"/>
      <c r="K27" s="102">
        <v>480.69</v>
      </c>
      <c r="L27" s="131">
        <f>I27-K27</f>
        <v>0</v>
      </c>
    </row>
    <row r="28" spans="1:12" ht="9.95" customHeight="1">
      <c r="A28" s="145"/>
      <c r="J28" s="155"/>
      <c r="L28" s="131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J30" s="146"/>
    </row>
    <row r="31" spans="1:10" ht="30.7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158"/>
      <c r="G32" s="158"/>
      <c r="H32" s="158"/>
      <c r="I32" s="158"/>
      <c r="J32" s="159"/>
    </row>
  </sheetData>
  <mergeCells count="33">
    <mergeCell ref="A5:J5"/>
    <mergeCell ref="A1:J1"/>
    <mergeCell ref="B3:J3"/>
    <mergeCell ref="B4:J4"/>
    <mergeCell ref="A15:F15"/>
    <mergeCell ref="G15:H15"/>
    <mergeCell ref="I15:J15"/>
    <mergeCell ref="I6:J6"/>
    <mergeCell ref="I7:J7"/>
    <mergeCell ref="B10:J10"/>
    <mergeCell ref="C7:E7"/>
    <mergeCell ref="C6:E6"/>
    <mergeCell ref="I21:J21"/>
    <mergeCell ref="I11:J11"/>
    <mergeCell ref="I12:J12"/>
    <mergeCell ref="I13:J13"/>
    <mergeCell ref="I14:J14"/>
    <mergeCell ref="I16:J16"/>
    <mergeCell ref="I17:J17"/>
    <mergeCell ref="I18:J18"/>
    <mergeCell ref="I19:J19"/>
    <mergeCell ref="I20:J20"/>
    <mergeCell ref="A31:J31"/>
    <mergeCell ref="A32:E32"/>
    <mergeCell ref="A30:D30"/>
    <mergeCell ref="I22:J22"/>
    <mergeCell ref="I23:J23"/>
    <mergeCell ref="I25:J25"/>
    <mergeCell ref="G26:H26"/>
    <mergeCell ref="I26:J26"/>
    <mergeCell ref="G27:H27"/>
    <mergeCell ref="I27:J27"/>
    <mergeCell ref="I24:J2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4274-0D07-4128-9BEA-37412003CB0C}">
  <dimension ref="A1:P32"/>
  <sheetViews>
    <sheetView view="pageBreakPreview" zoomScaleSheetLayoutView="100" workbookViewId="0" topLeftCell="A22">
      <selection activeCell="I22" sqref="I22:J22"/>
    </sheetView>
  </sheetViews>
  <sheetFormatPr defaultColWidth="8.8515625" defaultRowHeight="15"/>
  <cols>
    <col min="1" max="1" width="7.7109375" style="102" customWidth="1"/>
    <col min="2" max="2" width="11.421875" style="102" customWidth="1"/>
    <col min="3" max="3" width="31.7109375" style="102" customWidth="1"/>
    <col min="4" max="4" width="8.7109375" style="102" customWidth="1"/>
    <col min="5" max="5" width="6.57421875" style="102" customWidth="1"/>
    <col min="6" max="6" width="11.8515625" style="102" customWidth="1"/>
    <col min="7" max="7" width="8.00390625" style="102" customWidth="1"/>
    <col min="8" max="8" width="14.00390625" style="102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30" customHeight="1">
      <c r="A3" s="136" t="s">
        <v>37</v>
      </c>
      <c r="B3" s="317" t="s">
        <v>43</v>
      </c>
      <c r="C3" s="317"/>
      <c r="D3" s="317"/>
      <c r="E3" s="317"/>
      <c r="F3" s="317"/>
      <c r="G3" s="317"/>
      <c r="H3" s="317"/>
      <c r="I3" s="317"/>
      <c r="J3" s="318"/>
    </row>
    <row r="4" spans="1:10" ht="30" customHeight="1" thickBot="1">
      <c r="A4" s="137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</row>
    <row r="5" spans="1:10" ht="30" customHeight="1" thickBot="1">
      <c r="A5" s="450" t="s">
        <v>83</v>
      </c>
      <c r="B5" s="451"/>
      <c r="C5" s="451"/>
      <c r="D5" s="451"/>
      <c r="E5" s="451"/>
      <c r="F5" s="451"/>
      <c r="G5" s="451"/>
      <c r="H5" s="451"/>
      <c r="I5" s="451"/>
      <c r="J5" s="452"/>
    </row>
    <row r="6" spans="1:12" ht="33.75" customHeight="1" thickBot="1">
      <c r="A6" s="103" t="s">
        <v>84</v>
      </c>
      <c r="B6" s="104" t="s">
        <v>85</v>
      </c>
      <c r="C6" s="482" t="s">
        <v>122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108"/>
    </row>
    <row r="7" spans="1:16" ht="141" customHeight="1">
      <c r="A7" s="144">
        <v>2</v>
      </c>
      <c r="B7" s="110" t="s">
        <v>81</v>
      </c>
      <c r="C7" s="483" t="s">
        <v>17</v>
      </c>
      <c r="D7" s="484"/>
      <c r="E7" s="485"/>
      <c r="F7" s="109" t="s">
        <v>90</v>
      </c>
      <c r="G7" s="109" t="s">
        <v>91</v>
      </c>
      <c r="H7" s="111">
        <v>1</v>
      </c>
      <c r="I7" s="444">
        <v>243.63</v>
      </c>
      <c r="J7" s="481"/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93" customHeight="1" thickBot="1">
      <c r="A10" s="169" t="s">
        <v>84</v>
      </c>
      <c r="B10" s="438" t="s">
        <v>126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77" t="s">
        <v>64</v>
      </c>
      <c r="B11" s="178" t="s">
        <v>92</v>
      </c>
      <c r="C11" s="179" t="s">
        <v>48</v>
      </c>
      <c r="D11" s="178" t="s">
        <v>87</v>
      </c>
      <c r="E11" s="178" t="s">
        <v>93</v>
      </c>
      <c r="F11" s="178" t="s">
        <v>19</v>
      </c>
      <c r="G11" s="180" t="s">
        <v>20</v>
      </c>
      <c r="H11" s="178" t="s">
        <v>94</v>
      </c>
      <c r="I11" s="440" t="s">
        <v>95</v>
      </c>
      <c r="J11" s="441"/>
    </row>
    <row r="12" spans="1:10" ht="55.5" customHeight="1">
      <c r="A12" s="144" t="s">
        <v>58</v>
      </c>
      <c r="B12" s="109">
        <v>1969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26.73</v>
      </c>
      <c r="I12" s="442">
        <f>F12*(1+G12)*H12</f>
        <v>27.5319</v>
      </c>
      <c r="J12" s="443"/>
    </row>
    <row r="13" spans="1:10" ht="38.25" customHeight="1">
      <c r="A13" s="147" t="s">
        <v>65</v>
      </c>
      <c r="B13" s="113">
        <v>1970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30.02</v>
      </c>
      <c r="I13" s="428">
        <f>F13*(1+G13)*H13</f>
        <v>30.9206</v>
      </c>
      <c r="J13" s="429"/>
    </row>
    <row r="14" spans="1:10" ht="43.5" customHeight="1">
      <c r="A14" s="147" t="s">
        <v>66</v>
      </c>
      <c r="B14" s="113">
        <v>1981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26.73</v>
      </c>
      <c r="I14" s="428">
        <f>F14*(1+G14)*H14</f>
        <v>27.5319</v>
      </c>
      <c r="J14" s="429"/>
    </row>
    <row r="15" spans="1:10" ht="38.25" customHeight="1" thickBot="1">
      <c r="A15" s="474"/>
      <c r="B15" s="475"/>
      <c r="C15" s="475"/>
      <c r="D15" s="475"/>
      <c r="E15" s="475"/>
      <c r="F15" s="476"/>
      <c r="G15" s="477" t="s">
        <v>99</v>
      </c>
      <c r="H15" s="478"/>
      <c r="I15" s="479">
        <f>ROUNDDOWN(SUM(I12:J14),2)</f>
        <v>85.98</v>
      </c>
      <c r="J15" s="480"/>
    </row>
    <row r="16" spans="1:10" ht="30" customHeight="1" thickBot="1">
      <c r="A16" s="177" t="s">
        <v>62</v>
      </c>
      <c r="B16" s="104" t="s">
        <v>100</v>
      </c>
      <c r="C16" s="104" t="s">
        <v>86</v>
      </c>
      <c r="D16" s="104" t="s">
        <v>87</v>
      </c>
      <c r="E16" s="104" t="s">
        <v>93</v>
      </c>
      <c r="F16" s="105" t="s">
        <v>19</v>
      </c>
      <c r="G16" s="105" t="s">
        <v>20</v>
      </c>
      <c r="H16" s="104" t="s">
        <v>94</v>
      </c>
      <c r="I16" s="415" t="s">
        <v>95</v>
      </c>
      <c r="J16" s="446"/>
    </row>
    <row r="17" spans="1:10" ht="35.25" customHeight="1">
      <c r="A17" s="144" t="s">
        <v>60</v>
      </c>
      <c r="B17" s="109" t="s">
        <v>101</v>
      </c>
      <c r="C17" s="163" t="s">
        <v>102</v>
      </c>
      <c r="D17" s="109" t="s">
        <v>90</v>
      </c>
      <c r="E17" s="109" t="s">
        <v>103</v>
      </c>
      <c r="F17" s="171">
        <v>5.7</v>
      </c>
      <c r="G17" s="172"/>
      <c r="H17" s="188">
        <v>5.08</v>
      </c>
      <c r="I17" s="442">
        <f>F17*(1+G17)*H17</f>
        <v>28.956000000000003</v>
      </c>
      <c r="J17" s="443"/>
    </row>
    <row r="18" spans="1:10" ht="43.5" customHeight="1">
      <c r="A18" s="147" t="s">
        <v>59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>F18*(1+G18)*H18</f>
        <v>5.3999999999999995</v>
      </c>
      <c r="J18" s="429"/>
    </row>
    <row r="19" spans="1:10" ht="32.25" customHeight="1">
      <c r="A19" s="147" t="s">
        <v>61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>F19*(1+G19)*H19</f>
        <v>1.107</v>
      </c>
      <c r="J19" s="429"/>
    </row>
    <row r="20" spans="1:10" ht="37.5" customHeight="1">
      <c r="A20" s="150" t="s">
        <v>67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>F20*(1+G20)*H20</f>
        <v>7.046403000000001</v>
      </c>
      <c r="J20" s="429"/>
    </row>
    <row r="21" spans="1:10" ht="30" customHeight="1">
      <c r="A21" s="147" t="s">
        <v>53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>F21*(1+G21)*H21</f>
        <v>8.3292</v>
      </c>
      <c r="J21" s="429"/>
    </row>
    <row r="22" spans="1:10" ht="195" customHeight="1">
      <c r="A22" s="147" t="s">
        <v>55</v>
      </c>
      <c r="B22" s="122" t="s">
        <v>45</v>
      </c>
      <c r="C22" s="123" t="s">
        <v>54</v>
      </c>
      <c r="D22" s="122" t="s">
        <v>45</v>
      </c>
      <c r="E22" s="124" t="s">
        <v>110</v>
      </c>
      <c r="F22" s="125">
        <v>0.0001375</v>
      </c>
      <c r="G22" s="126">
        <v>0.03</v>
      </c>
      <c r="H22" s="127">
        <v>2043644.38</v>
      </c>
      <c r="I22" s="428">
        <f aca="true" t="shared" si="0" ref="I22">F22*(1+G22)*H22</f>
        <v>289.43113531750004</v>
      </c>
      <c r="J22" s="429"/>
    </row>
    <row r="23" spans="1:12" ht="30" customHeight="1">
      <c r="A23" s="150" t="s">
        <v>56</v>
      </c>
      <c r="B23" s="121" t="s">
        <v>45</v>
      </c>
      <c r="C23" s="128" t="s">
        <v>32</v>
      </c>
      <c r="D23" s="122" t="s">
        <v>45</v>
      </c>
      <c r="E23" s="121" t="s">
        <v>46</v>
      </c>
      <c r="F23" s="129">
        <f>12000/8</f>
        <v>1500</v>
      </c>
      <c r="G23" s="130"/>
      <c r="H23" s="312">
        <v>0.0046934</v>
      </c>
      <c r="I23" s="433">
        <v>7.04</v>
      </c>
      <c r="J23" s="434"/>
      <c r="L23" s="131">
        <f>I15+I17+I18+I19+I20+I21+I22</f>
        <v>426.24973831750003</v>
      </c>
    </row>
    <row r="24" spans="1:12" ht="30" customHeight="1">
      <c r="A24" s="147" t="s">
        <v>63</v>
      </c>
      <c r="B24" s="121"/>
      <c r="C24" s="128" t="s">
        <v>33</v>
      </c>
      <c r="D24" s="132"/>
      <c r="E24" s="121" t="s">
        <v>2</v>
      </c>
      <c r="F24" s="133">
        <v>0</v>
      </c>
      <c r="G24" s="134"/>
      <c r="H24" s="135">
        <v>0</v>
      </c>
      <c r="I24" s="456">
        <f aca="true" t="shared" si="1" ref="I24">F24*(1+G24)*H24</f>
        <v>0</v>
      </c>
      <c r="J24" s="457"/>
      <c r="L24" s="131"/>
    </row>
    <row r="25" spans="1:12" ht="30" customHeight="1">
      <c r="A25" s="150" t="s">
        <v>68</v>
      </c>
      <c r="B25" s="121" t="s">
        <v>45</v>
      </c>
      <c r="C25" s="128" t="s">
        <v>34</v>
      </c>
      <c r="D25" s="132" t="s">
        <v>45</v>
      </c>
      <c r="E25" s="121" t="s">
        <v>47</v>
      </c>
      <c r="F25" s="129">
        <f>12000/1000/8</f>
        <v>1.5</v>
      </c>
      <c r="G25" s="130"/>
      <c r="H25" s="311">
        <v>39.269</v>
      </c>
      <c r="I25" s="433">
        <v>58.9</v>
      </c>
      <c r="J25" s="434"/>
      <c r="L25" s="102">
        <f>F25*H25</f>
        <v>58.903499999999994</v>
      </c>
    </row>
    <row r="26" spans="1:10" ht="30" customHeight="1">
      <c r="A26" s="145"/>
      <c r="B26" s="152"/>
      <c r="C26" s="152"/>
      <c r="D26" s="152"/>
      <c r="E26" s="152"/>
      <c r="G26" s="453" t="s">
        <v>114</v>
      </c>
      <c r="H26" s="453"/>
      <c r="I26" s="486">
        <v>406.2</v>
      </c>
      <c r="J26" s="487"/>
    </row>
    <row r="27" spans="1:12" ht="30" customHeight="1">
      <c r="A27" s="153"/>
      <c r="B27" s="154"/>
      <c r="C27" s="152"/>
      <c r="D27" s="152"/>
      <c r="E27" s="152"/>
      <c r="G27" s="430" t="s">
        <v>115</v>
      </c>
      <c r="H27" s="430"/>
      <c r="I27" s="431">
        <f>K27</f>
        <v>492.18</v>
      </c>
      <c r="J27" s="432"/>
      <c r="K27" s="102">
        <f>492.18</f>
        <v>492.18</v>
      </c>
      <c r="L27" s="131">
        <f>I27-K27</f>
        <v>0</v>
      </c>
    </row>
    <row r="28" spans="1:10" ht="9.95" customHeight="1">
      <c r="A28" s="145"/>
      <c r="J28" s="146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J30" s="146"/>
    </row>
    <row r="31" spans="1:10" ht="30.7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158"/>
      <c r="G32" s="158"/>
      <c r="H32" s="158"/>
      <c r="I32" s="158"/>
      <c r="J32" s="159"/>
    </row>
  </sheetData>
  <mergeCells count="33">
    <mergeCell ref="A30:D30"/>
    <mergeCell ref="A31:J31"/>
    <mergeCell ref="A32:E32"/>
    <mergeCell ref="I24:J24"/>
    <mergeCell ref="I25:J25"/>
    <mergeCell ref="G26:H26"/>
    <mergeCell ref="I26:J26"/>
    <mergeCell ref="G27:H27"/>
    <mergeCell ref="I27:J27"/>
    <mergeCell ref="I23:J23"/>
    <mergeCell ref="I14:J14"/>
    <mergeCell ref="A15:F15"/>
    <mergeCell ref="G15:H15"/>
    <mergeCell ref="I15:J15"/>
    <mergeCell ref="I16:J16"/>
    <mergeCell ref="I17:J17"/>
    <mergeCell ref="I18:J18"/>
    <mergeCell ref="I19:J19"/>
    <mergeCell ref="I20:J20"/>
    <mergeCell ref="I21:J21"/>
    <mergeCell ref="I22:J22"/>
    <mergeCell ref="I13:J13"/>
    <mergeCell ref="A1:J1"/>
    <mergeCell ref="B3:J3"/>
    <mergeCell ref="B4:J4"/>
    <mergeCell ref="A5:J5"/>
    <mergeCell ref="I6:J6"/>
    <mergeCell ref="C7:E7"/>
    <mergeCell ref="C6:E6"/>
    <mergeCell ref="I7:J7"/>
    <mergeCell ref="B10:J10"/>
    <mergeCell ref="I11:J11"/>
    <mergeCell ref="I12:J1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8890-F3C8-4786-8C8C-92A05F1EC5F3}">
  <dimension ref="A1:F25"/>
  <sheetViews>
    <sheetView view="pageBreakPreview" zoomScaleSheetLayoutView="100" workbookViewId="0" topLeftCell="A11">
      <selection activeCell="G22" sqref="A17:G22"/>
    </sheetView>
  </sheetViews>
  <sheetFormatPr defaultColWidth="9.140625" defaultRowHeight="15"/>
  <cols>
    <col min="1" max="1" width="9.28125" style="29" bestFit="1" customWidth="1"/>
    <col min="2" max="2" width="10.00390625" style="29" customWidth="1"/>
    <col min="3" max="3" width="35.7109375" style="29" customWidth="1"/>
    <col min="4" max="4" width="10.57421875" style="29" customWidth="1"/>
    <col min="5" max="5" width="12.8515625" style="44" customWidth="1"/>
    <col min="6" max="6" width="22.421875" style="29" customWidth="1"/>
    <col min="7" max="16384" width="9.140625" style="29" customWidth="1"/>
  </cols>
  <sheetData>
    <row r="1" spans="1:6" ht="30" customHeight="1">
      <c r="A1" s="25"/>
      <c r="B1" s="26"/>
      <c r="C1" s="26"/>
      <c r="D1" s="26"/>
      <c r="E1" s="27"/>
      <c r="F1" s="28"/>
    </row>
    <row r="2" spans="1:6" ht="30" customHeight="1">
      <c r="A2" s="30"/>
      <c r="E2" s="31"/>
      <c r="F2" s="32"/>
    </row>
    <row r="3" spans="1:6" ht="25.5" customHeight="1">
      <c r="A3" s="30"/>
      <c r="E3" s="31"/>
      <c r="F3" s="32"/>
    </row>
    <row r="4" spans="1:6" ht="20.1" customHeight="1" thickBot="1">
      <c r="A4" s="33"/>
      <c r="B4" s="34"/>
      <c r="C4" s="500" t="str">
        <f>'[3]Planilha3'!$B$8</f>
        <v>SECRETARIA MUNICIPAL DE SERVIÇOS PÚBLICOS</v>
      </c>
      <c r="D4" s="500"/>
      <c r="E4" s="500"/>
      <c r="F4" s="35"/>
    </row>
    <row r="5" spans="1:6" ht="24.95" customHeight="1" thickBot="1">
      <c r="A5" s="501" t="s">
        <v>117</v>
      </c>
      <c r="B5" s="502"/>
      <c r="C5" s="502"/>
      <c r="D5" s="502"/>
      <c r="E5" s="502"/>
      <c r="F5" s="503"/>
    </row>
    <row r="6" spans="1:6" ht="24.95" customHeight="1">
      <c r="A6" s="20" t="s">
        <v>9</v>
      </c>
      <c r="B6" s="3" t="s">
        <v>69</v>
      </c>
      <c r="C6" s="3" t="s">
        <v>48</v>
      </c>
      <c r="D6" s="3" t="s">
        <v>70</v>
      </c>
      <c r="E6" s="36" t="s">
        <v>71</v>
      </c>
      <c r="F6" s="37" t="s">
        <v>72</v>
      </c>
    </row>
    <row r="7" spans="1:6" ht="24.95" customHeight="1">
      <c r="A7" s="504" t="s">
        <v>76</v>
      </c>
      <c r="B7" s="489" t="str">
        <f>'SEWER JET DESO'!B23</f>
        <v>COTAÇÃO</v>
      </c>
      <c r="C7" s="505" t="str">
        <f>'SEWER JET DESO'!C23</f>
        <v>ABASTECIMENTO DE ÁGUA</v>
      </c>
      <c r="D7" s="506"/>
      <c r="E7" s="38">
        <v>6.855</v>
      </c>
      <c r="F7" s="39" t="s">
        <v>74</v>
      </c>
    </row>
    <row r="8" spans="1:6" ht="36" customHeight="1">
      <c r="A8" s="504"/>
      <c r="B8" s="489"/>
      <c r="C8" s="507"/>
      <c r="D8" s="508"/>
      <c r="E8" s="38">
        <v>6.75</v>
      </c>
      <c r="F8" s="47" t="s">
        <v>78</v>
      </c>
    </row>
    <row r="9" spans="1:6" ht="39" customHeight="1">
      <c r="A9" s="504"/>
      <c r="B9" s="489"/>
      <c r="C9" s="509"/>
      <c r="D9" s="510"/>
      <c r="E9" s="38">
        <v>7.5</v>
      </c>
      <c r="F9" s="139" t="s">
        <v>118</v>
      </c>
    </row>
    <row r="10" spans="1:6" ht="24.95" customHeight="1">
      <c r="A10" s="498" t="s">
        <v>73</v>
      </c>
      <c r="B10" s="499"/>
      <c r="C10" s="499"/>
      <c r="D10" s="499"/>
      <c r="E10" s="40">
        <f>((E7+E8+E9)/3)</f>
        <v>7.035</v>
      </c>
      <c r="F10" s="32"/>
    </row>
    <row r="11" spans="1:6" ht="9.95" customHeight="1">
      <c r="A11" s="30"/>
      <c r="E11" s="31"/>
      <c r="F11" s="32"/>
    </row>
    <row r="12" spans="1:6" ht="24.95" customHeight="1">
      <c r="A12" s="488" t="s">
        <v>77</v>
      </c>
      <c r="B12" s="489" t="str">
        <f>'SEWER JET DESO'!B23</f>
        <v>COTAÇÃO</v>
      </c>
      <c r="C12" s="490" t="str">
        <f>'SEWER JET DESO'!C25</f>
        <v>DESPEJO DO METERIAL</v>
      </c>
      <c r="D12" s="491"/>
      <c r="E12" s="41">
        <v>57</v>
      </c>
      <c r="F12" s="39" t="s">
        <v>74</v>
      </c>
    </row>
    <row r="13" spans="1:6" ht="33.75" customHeight="1">
      <c r="A13" s="488"/>
      <c r="B13" s="489"/>
      <c r="C13" s="492"/>
      <c r="D13" s="493"/>
      <c r="E13" s="41">
        <v>55.5</v>
      </c>
      <c r="F13" s="47" t="s">
        <v>78</v>
      </c>
    </row>
    <row r="14" spans="1:6" ht="42" customHeight="1">
      <c r="A14" s="488"/>
      <c r="B14" s="489"/>
      <c r="C14" s="494"/>
      <c r="D14" s="495"/>
      <c r="E14" s="41">
        <v>64.2</v>
      </c>
      <c r="F14" s="139" t="s">
        <v>118</v>
      </c>
    </row>
    <row r="15" spans="1:6" ht="24.95" customHeight="1" thickBot="1">
      <c r="A15" s="496" t="s">
        <v>73</v>
      </c>
      <c r="B15" s="497"/>
      <c r="C15" s="497"/>
      <c r="D15" s="497"/>
      <c r="E15" s="140">
        <f>((E12+E13+E14)/3)</f>
        <v>58.9</v>
      </c>
      <c r="F15" s="35"/>
    </row>
    <row r="16" spans="1:6" ht="9.95" customHeight="1" thickBot="1">
      <c r="A16" s="33"/>
      <c r="B16" s="34"/>
      <c r="C16" s="34"/>
      <c r="D16" s="34"/>
      <c r="E16" s="43"/>
      <c r="F16" s="35"/>
    </row>
    <row r="18" spans="1:6" ht="24.95" customHeight="1">
      <c r="A18" s="488"/>
      <c r="B18" s="489"/>
      <c r="C18" s="490"/>
      <c r="D18" s="491"/>
      <c r="E18" s="41"/>
      <c r="F18" s="39"/>
    </row>
    <row r="19" spans="1:6" ht="33.75" customHeight="1">
      <c r="A19" s="488"/>
      <c r="B19" s="489"/>
      <c r="C19" s="492"/>
      <c r="D19" s="493"/>
      <c r="E19" s="41"/>
      <c r="F19" s="47"/>
    </row>
    <row r="20" spans="1:6" ht="42" customHeight="1">
      <c r="A20" s="488"/>
      <c r="B20" s="489"/>
      <c r="C20" s="494"/>
      <c r="D20" s="495"/>
      <c r="E20" s="41"/>
      <c r="F20" s="139"/>
    </row>
    <row r="21" spans="1:6" ht="24.95" customHeight="1" thickBot="1">
      <c r="A21" s="496"/>
      <c r="B21" s="497"/>
      <c r="C21" s="497"/>
      <c r="D21" s="497"/>
      <c r="E21" s="140"/>
      <c r="F21" s="35"/>
    </row>
    <row r="22" ht="24.95" customHeight="1">
      <c r="E22" s="29"/>
    </row>
    <row r="23" ht="24.95" customHeight="1">
      <c r="E23" s="29"/>
    </row>
    <row r="24" ht="24.95" customHeight="1">
      <c r="E24" s="29"/>
    </row>
    <row r="25" ht="24.95" customHeight="1">
      <c r="E25" s="29"/>
    </row>
  </sheetData>
  <mergeCells count="14">
    <mergeCell ref="C4:E4"/>
    <mergeCell ref="A5:F5"/>
    <mergeCell ref="A7:A9"/>
    <mergeCell ref="B7:B9"/>
    <mergeCell ref="C7:D9"/>
    <mergeCell ref="A18:A20"/>
    <mergeCell ref="B18:B20"/>
    <mergeCell ref="C18:D20"/>
    <mergeCell ref="A21:D21"/>
    <mergeCell ref="A10:D10"/>
    <mergeCell ref="A12:A14"/>
    <mergeCell ref="B12:B14"/>
    <mergeCell ref="C12:D14"/>
    <mergeCell ref="A15:D15"/>
  </mergeCells>
  <printOptions/>
  <pageMargins left="0.511811024" right="0.511811024" top="0.787401575" bottom="0.787401575" header="0.31496062" footer="0.3149606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Comunicação</dc:creator>
  <cp:keywords/>
  <dc:description/>
  <cp:lastModifiedBy>Comunicação</cp:lastModifiedBy>
  <cp:lastPrinted>2023-09-14T15:01:08Z</cp:lastPrinted>
  <dcterms:created xsi:type="dcterms:W3CDTF">2023-07-24T17:54:44Z</dcterms:created>
  <dcterms:modified xsi:type="dcterms:W3CDTF">2023-10-17T14:11:52Z</dcterms:modified>
  <cp:category/>
  <cp:version/>
  <cp:contentType/>
  <cp:contentStatus/>
</cp:coreProperties>
</file>